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8335" windowHeight="12990" activeTab="0"/>
  </bookViews>
  <sheets>
    <sheet name="Cover" sheetId="1" r:id="rId1"/>
    <sheet name="Contents" sheetId="2" r:id="rId2"/>
    <sheet name="Assumptions_SC" sheetId="3" r:id="rId3"/>
    <sheet name="TS_BA" sheetId="4" r:id="rId4"/>
    <sheet name="Rev_TA" sheetId="5" r:id="rId5"/>
    <sheet name="Outputs_SC" sheetId="6" r:id="rId6"/>
    <sheet name="Rev_TO" sheetId="7" r:id="rId7"/>
    <sheet name="Appendices_SC" sheetId="8" r:id="rId8"/>
    <sheet name="Lookup_Tables_SSC" sheetId="9" r:id="rId9"/>
    <sheet name="TS_LU" sheetId="10" r:id="rId10"/>
    <sheet name="Checks_SSC" sheetId="11" r:id="rId11"/>
    <sheet name="Checks_BO" sheetId="12" r:id="rId12"/>
  </sheets>
  <definedNames>
    <definedName name="Alt_Chks_Msg">'Checks_BO'!$I$46</definedName>
    <definedName name="Alt_Chks_Ttl_Areas">'Checks_BO'!$M$52</definedName>
    <definedName name="Annual">'TS_LU'!$D$77</definedName>
    <definedName name="BA_Alt_Chks" hidden="1">'Checks_BO'!$37:$52</definedName>
    <definedName name="BA_Err_Chks" hidden="1">'Checks_BO'!$5:$20</definedName>
    <definedName name="BA_LU" hidden="1">'TS_LU'!$5:$105</definedName>
    <definedName name="BA_Rev_Ass">'Rev_TA'!$J$19:$N$24</definedName>
    <definedName name="BA_Rev_Hdg_Ass">'Rev_TA'!$C$19:$G$24</definedName>
    <definedName name="BA_Sens_Chks" hidden="1">'Checks_BO'!$21:$36</definedName>
    <definedName name="BA_TS_Ass" hidden="1">'TS_BA'!$5:$65</definedName>
    <definedName name="Billion">'TS_LU'!$D$105</definedName>
    <definedName name="Billions">'TS_LU'!$D$63</definedName>
    <definedName name="BPM_TC_1" hidden="1">'Rev_TA'!$G$27</definedName>
    <definedName name="CA_Alt_Chks">'Checks_BO'!$K$51</definedName>
    <definedName name="CA_Alt_Chks_Area_Names">'Checks_BO'!$D$51</definedName>
    <definedName name="CA_Alt_Chks_Flags">'Checks_BO'!$M$51</definedName>
    <definedName name="CA_Alt_Chks_Inc">'Checks_BO'!$L$51</definedName>
    <definedName name="CA_Err_Chks">'Checks_BO'!$K$19</definedName>
    <definedName name="CA_Err_Chks_Area_Names">'Checks_BO'!$D$19</definedName>
    <definedName name="CA_Err_Chks_Flags">'Checks_BO'!$M$19</definedName>
    <definedName name="CA_Err_Chks_Inc">'Checks_BO'!$L$19</definedName>
    <definedName name="CA_Sens_Chks">'Checks_BO'!$K$35</definedName>
    <definedName name="CA_Sens_Chks_Area_Names">'Checks_BO'!$D$35</definedName>
    <definedName name="CA_Sens_Chks_Flags">'Checks_BO'!$M$35</definedName>
    <definedName name="CA_Sens_Chks_Inc">'Checks_BO'!$L$35</definedName>
    <definedName name="CB_Alt_Chks_Show_Msg">'Checks_BO'!$C$41</definedName>
    <definedName name="CB_Err_Chks_Show_Msg">'Checks_BO'!$C$9</definedName>
    <definedName name="CB_Sens_Chks_Show_Msg">'Checks_BO'!$C$25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s_Msg">'Checks_BO'!$I$14</definedName>
    <definedName name="Err_Chks_Ttl_Areas">'Checks_BO'!$M$20</definedName>
    <definedName name="Half_Yr_Name">'TS_LU'!$D$86</definedName>
    <definedName name="Halves_In_Yr">'TS_LU'!$D$94</definedName>
    <definedName name="HL_Alt_Chk">'Checks_BO'!$B$39</definedName>
    <definedName name="HL_Err_Chk">'Checks_BO'!$B$7</definedName>
    <definedName name="HL_Home">'Contents'!$B$1</definedName>
    <definedName name="HL_Sens_Chk">'Checks_BO'!$B$23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2" hidden="1">'Contents'!$A$1</definedName>
    <definedName name="HL_Sheet_Main_3" hidden="1">'Assumptions_SC'!$A$1</definedName>
    <definedName name="HL_Sheet_Main_4" hidden="1">'TS_BA'!$A$1</definedName>
    <definedName name="HL_Sheet_Main_5" hidden="1">'Rev_TA'!$A$1</definedName>
    <definedName name="HL_Sheet_Main_6" hidden="1">'Outputs_SC'!$A$1</definedName>
    <definedName name="HL_Sheet_Main_7" hidden="1">'Rev_TO'!$A$1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'Checks_BO'!$B$23</definedName>
    <definedName name="HL_TOC_5" hidden="1">'Checks_BO'!$B$39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7">'Appendices_SC'!$B$1:$N$30</definedName>
    <definedName name="_xlnm.Print_Area" localSheetId="2">'Assumptions_SC'!$B$1:$N$30</definedName>
    <definedName name="_xlnm.Print_Area" localSheetId="11">'Checks_BO'!$B$1:$M$52</definedName>
    <definedName name="_xlnm.Print_Area" localSheetId="10">'Checks_SSC'!$B$1:$N$30</definedName>
    <definedName name="_xlnm.Print_Area" localSheetId="1">'Contents'!$B$1:$Q$22</definedName>
    <definedName name="_xlnm.Print_Area" localSheetId="0">'Cover'!$B$1:$N$30</definedName>
    <definedName name="_xlnm.Print_Area" localSheetId="8">'Lookup_Tables_SSC'!$B$1:$N$30</definedName>
    <definedName name="_xlnm.Print_Area" localSheetId="5">'Outputs_SC'!$B$1:$N$30</definedName>
    <definedName name="_xlnm.Print_Area" localSheetId="4">'Rev_TA'!$B$1:$Q$40</definedName>
    <definedName name="_xlnm.Print_Area" localSheetId="6">'Rev_TO'!$B$1:$Q$40</definedName>
    <definedName name="_xlnm.Print_Area" localSheetId="3">'TS_BA'!$B$1:$N$66</definedName>
    <definedName name="_xlnm.Print_Area" localSheetId="9">'TS_LU'!$B$1:$G$105</definedName>
    <definedName name="_xlnm.Print_Titles" localSheetId="11">'Checks_BO'!$1:$6</definedName>
    <definedName name="_xlnm.Print_Titles" localSheetId="1">'Contents'!$1:$7</definedName>
    <definedName name="_xlnm.Print_Titles" localSheetId="4">'Rev_TA'!$1:$15</definedName>
    <definedName name="_xlnm.Print_Titles" localSheetId="6">'Rev_TO'!$1:$15</definedName>
    <definedName name="_xlnm.Print_Titles" localSheetId="3">'TS_BA'!$1:$6</definedName>
    <definedName name="_xlnm.Print_Titles" localSheetId="9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'Rev_TA'!$C$19</definedName>
    <definedName name="Revenue_Category_2_Name">'Rev_TA'!$C$20</definedName>
    <definedName name="Revenue_Category_3_Name">'Rev_TA'!$C$21</definedName>
    <definedName name="Revenue_Category_4_Name">'Rev_TA'!$C$22</definedName>
    <definedName name="Revenue_Category_5_Name">'Rev_TA'!$C$23</definedName>
    <definedName name="Revenue_Category_6_Name">'Rev_TA'!$C$24</definedName>
    <definedName name="Semi_Annual">'TS_LU'!$D$78</definedName>
    <definedName name="Sens_Chks_Msg">'Checks_BO'!$I$30</definedName>
    <definedName name="Sens_Chks_Ttl_Areas">'Checks_BO'!$M$36</definedName>
    <definedName name="TBXBST" localSheetId="7" hidden="1">"|B|SC|B|"</definedName>
    <definedName name="TBXBST" localSheetId="2" hidden="1">"|B|SC|B|"</definedName>
    <definedName name="TBXBST" localSheetId="11" hidden="1">"|B|BO|B|"</definedName>
    <definedName name="TBXBST" localSheetId="10" hidden="1">"|B|SSC|B|"</definedName>
    <definedName name="TBXBST" localSheetId="1" hidden="1">"|B|Contents|B|"</definedName>
    <definedName name="TBXBST" localSheetId="0" hidden="1">"|B|Cover|B|"</definedName>
    <definedName name="TBXBST" localSheetId="8" hidden="1">"|B|SSC|B|"</definedName>
    <definedName name="TBXBST" localSheetId="5" hidden="1">"|B|SC|B|"</definedName>
    <definedName name="TBXBST" localSheetId="4" hidden="1">"|B|TA|B||T|All|T||N|1|N||FTSCN|10|FTSCN||TSP|8|TSP|"</definedName>
    <definedName name="TBXBST" localSheetId="6" hidden="1">"|B|TO|B||T|All|T||N|1|N||FTSCN|10|FTSCN||TSP|8|TSP|"</definedName>
    <definedName name="TBXBST" localSheetId="3" hidden="1">"|B|BA|B|"</definedName>
    <definedName name="TBXBST" localSheetId="9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'Checks_BO'!$B$23</definedName>
    <definedName name="TOC_Hdg_5" hidden="1">'Checks_BO'!$B$39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5.xml><?xml version="1.0" encoding="utf-8"?>
<comments xmlns="http://schemas.openxmlformats.org/spreadsheetml/2006/main">
  <authors>
    <author>Best Practice Modelling</author>
  </authors>
  <commentList>
    <comment ref="G2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VBE macro written into the Visual Basic editor - NOT recorded (BPMC 15-1).</t>
        </r>
      </text>
    </comment>
  </commentList>
</comments>
</file>

<file path=xl/sharedStrings.xml><?xml version="1.0" encoding="utf-8"?>
<sst xmlns="http://schemas.openxmlformats.org/spreadsheetml/2006/main" count="291" uniqueCount="177">
  <si>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</si>
  <si>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</si>
  <si>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</si>
  <si>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</si>
  <si>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</si>
  <si>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</si>
  <si>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</si>
  <si>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</si>
  <si>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</si>
  <si>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</si>
  <si>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</si>
  <si>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</si>
  <si>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</si>
  <si>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</si>
  <si>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</si>
  <si>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</si>
  <si>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</si>
  <si>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</si>
  <si>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</si>
  <si>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</si>
  <si>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</si>
  <si>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</si>
  <si>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</si>
  <si>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</si>
  <si>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</si>
  <si>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</si>
  <si>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</si>
  <si>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</si>
  <si>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</si>
  <si>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</si>
  <si>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</si>
  <si>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</si>
  <si>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</si>
  <si>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</si>
  <si>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</si>
  <si>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</si>
  <si>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</si>
  <si>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</si>
  <si>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</si>
  <si>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</si>
  <si>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</si>
  <si>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</si>
  <si>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</si>
  <si>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</si>
  <si>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</si>
  <si>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</si>
  <si>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</si>
  <si>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</si>
  <si>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</si>
  <si>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</si>
  <si>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</si>
  <si>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</si>
  <si>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</si>
  <si>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</si>
  <si>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</si>
  <si>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</si>
  <si>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</si>
  <si>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</si>
  <si>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</si>
  <si>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</si>
  <si>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</si>
  <si>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</si>
  <si>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</si>
  <si>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</si>
  <si>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</si>
  <si>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</si>
  <si>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</si>
  <si>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</si>
  <si>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</si>
  <si>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</si>
  <si>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</si>
  <si>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</si>
  <si>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</si>
  <si>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</si>
  <si>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</si>
  <si>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</si>
  <si>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</si>
  <si>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</si>
  <si>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</si>
  <si>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</si>
  <si>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</si>
  <si>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</si>
  <si>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</si>
  <si>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</si>
  <si>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</si>
  <si>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</si>
  <si>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</si>
  <si>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</si>
  <si>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</si>
  <si>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</si>
  <si>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</si>
  <si>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</si>
  <si>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</si>
  <si>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</si>
  <si>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</si>
  <si>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</si>
  <si>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</si>
  <si>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</si>
  <si>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</si>
  <si>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</si>
  <si>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</si>
  <si>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</si>
  <si>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</si>
  <si>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</si>
  <si>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</si>
  <si>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</si>
  <si>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</si>
  <si>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</si>
  <si>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</si>
  <si>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</si>
  <si>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</si>
  <si>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</si>
  <si>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</si>
  <si>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</si>
  <si>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</si>
  <si>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</si>
  <si>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</si>
  <si>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</si>
  <si>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</si>
  <si>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</si>
  <si>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</si>
  <si>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</si>
  <si>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</si>
  <si>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</si>
  <si>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</si>
  <si>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</si>
  <si>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</si>
  <si>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</si>
  <si>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</si>
  <si>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</si>
  <si>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</si>
  <si>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</si>
  <si>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</si>
  <si>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</si>
  <si>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</si>
  <si>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</si>
  <si>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</si>
  <si>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</si>
  <si>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</si>
  <si>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</si>
  <si>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</si>
  <si>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</si>
  <si>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</si>
  <si>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</si>
  <si>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</si>
  <si>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</si>
  <si>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</si>
  <si>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</si>
  <si>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</si>
  <si>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</si>
  <si>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</si>
  <si>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</si>
  <si>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</si>
  <si>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</si>
  <si>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</si>
  <si>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</si>
  <si>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</si>
  <si>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</si>
  <si>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</si>
  <si>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</si>
  <si>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</si>
  <si>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</si>
  <si>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</si>
  <si>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Revenue Assumptions</t>
  </si>
  <si>
    <t>Category</t>
  </si>
  <si>
    <t>Total</t>
  </si>
  <si>
    <t>Revenue Outputs</t>
  </si>
  <si>
    <t>Apples</t>
  </si>
  <si>
    <t>Oranges</t>
  </si>
  <si>
    <t>Bananas</t>
  </si>
  <si>
    <t>Peaches</t>
  </si>
  <si>
    <t>Pears</t>
  </si>
  <si>
    <t>Plums</t>
  </si>
  <si>
    <t>Provides a basic example of best practice VBA programming.</t>
  </si>
  <si>
    <r>
      <t xml:space="preserve">Use of this model is subject to the </t>
    </r>
    <r>
      <rPr>
        <u val="single"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</rPr>
      <t xml:space="preserve"> on the Best Practice Modelling website.</t>
    </r>
  </si>
  <si>
    <t xml:space="preserve">  Page  </t>
  </si>
  <si>
    <t>Total Pages: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</si>
</sst>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</numFmts>
  <fonts count="44">
    <font>
      <sz val="8"/>
      <name val="Tahoma"/>
      <family val="2"/>
    </font>
    <font>
      <sz val="8"/>
      <color indexed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10"/>
      <color indexed="59"/>
      <name val="Tahoma"/>
      <family val="2"/>
    </font>
    <font>
      <sz val="9"/>
      <name val="Tahoma"/>
      <family val="2"/>
    </font>
    <font>
      <u val="single"/>
      <sz val="8"/>
      <color indexed="60"/>
      <name val="Tahoma"/>
      <family val="2"/>
    </font>
    <font>
      <b/>
      <sz val="10"/>
      <color indexed="56"/>
      <name val="Tahoma"/>
      <family val="2"/>
    </font>
    <font>
      <b/>
      <sz val="9"/>
      <color indexed="56"/>
      <name val="Tahoma"/>
      <family val="2"/>
    </font>
    <font>
      <u val="single"/>
      <sz val="8"/>
      <color indexed="12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u val="single"/>
      <sz val="8"/>
      <color indexed="36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9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4" fillId="16" borderId="0" applyNumberFormat="0" applyBorder="0" applyAlignment="0" applyProtection="0"/>
    <xf numFmtId="0" fontId="38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40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1" fillId="0" borderId="4" applyNumberFormat="0" applyFill="0" applyAlignment="0" applyProtection="0"/>
    <xf numFmtId="0" fontId="5" fillId="0" borderId="0" applyFill="0" applyBorder="0">
      <alignment vertical="center"/>
      <protection/>
    </xf>
    <xf numFmtId="0" fontId="17" fillId="0" borderId="5" applyNumberFormat="0" applyFill="0" applyAlignment="0" applyProtection="0"/>
    <xf numFmtId="0" fontId="6" fillId="0" borderId="0" applyFill="0" applyBorder="0">
      <alignment vertical="center"/>
      <protection/>
    </xf>
    <xf numFmtId="0" fontId="32" fillId="0" borderId="6" applyNumberFormat="0" applyFill="0" applyAlignment="0" applyProtection="0"/>
    <xf numFmtId="0" fontId="7" fillId="0" borderId="0" applyFill="0" applyBorder="0">
      <alignment vertical="center"/>
      <protection/>
    </xf>
    <xf numFmtId="0" fontId="32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29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6" fillId="3" borderId="2" applyNumberFormat="0" applyAlignment="0" applyProtection="0"/>
    <xf numFmtId="0" fontId="39" fillId="0" borderId="7" applyNumberFormat="0" applyFill="0" applyAlignment="0" applyProtection="0"/>
    <xf numFmtId="0" fontId="7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4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5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7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30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09">
    <xf numFmtId="0" fontId="0" fillId="0" borderId="0" xfId="0" applyAlignment="1">
      <alignment vertical="center"/>
    </xf>
    <xf numFmtId="0" fontId="13" fillId="0" borderId="0" xfId="113" applyFont="1">
      <alignment vertical="center"/>
      <protection/>
    </xf>
    <xf numFmtId="0" fontId="14" fillId="0" borderId="0" xfId="64" applyFont="1" applyAlignment="1">
      <alignment horizontal="left" vertical="center"/>
      <protection/>
    </xf>
    <xf numFmtId="0" fontId="15" fillId="0" borderId="0" xfId="66" applyFont="1" applyAlignment="1">
      <alignment horizontal="left" vertical="center"/>
      <protection/>
    </xf>
    <xf numFmtId="0" fontId="4" fillId="0" borderId="0" xfId="80" applyFont="1">
      <alignment vertical="center"/>
      <protection/>
    </xf>
    <xf numFmtId="0" fontId="9" fillId="0" borderId="0" xfId="68">
      <alignment horizontal="center" vertical="center"/>
      <protection/>
    </xf>
    <xf numFmtId="0" fontId="16" fillId="0" borderId="0" xfId="60" applyFont="1" applyAlignment="1">
      <alignment horizontal="left" vertical="center"/>
      <protection/>
    </xf>
    <xf numFmtId="0" fontId="9" fillId="0" borderId="0" xfId="68" applyAlignment="1">
      <alignment horizontal="right" vertical="center"/>
      <protection/>
    </xf>
    <xf numFmtId="0" fontId="9" fillId="0" borderId="0" xfId="68" applyAlignment="1">
      <alignment horizontal="left" vertical="center"/>
      <protection/>
    </xf>
    <xf numFmtId="0" fontId="17" fillId="0" borderId="0" xfId="112" applyFont="1">
      <alignment vertical="center"/>
      <protection/>
    </xf>
    <xf numFmtId="0" fontId="0" fillId="6" borderId="0" xfId="0" applyFill="1" applyAlignment="1">
      <alignment vertical="center"/>
    </xf>
    <xf numFmtId="0" fontId="4" fillId="6" borderId="0" xfId="80" applyFont="1" applyFill="1">
      <alignment vertical="center"/>
      <protection/>
    </xf>
    <xf numFmtId="0" fontId="13" fillId="6" borderId="0" xfId="113" applyFont="1" applyFill="1">
      <alignment vertical="center"/>
      <protection/>
    </xf>
    <xf numFmtId="0" fontId="9" fillId="6" borderId="0" xfId="68" applyFill="1">
      <alignment horizontal="center" vertical="center"/>
      <protection/>
    </xf>
    <xf numFmtId="0" fontId="9" fillId="6" borderId="0" xfId="68" applyFill="1" applyAlignment="1">
      <alignment horizontal="right" vertical="center"/>
      <protection/>
    </xf>
    <xf numFmtId="0" fontId="9" fillId="6" borderId="0" xfId="68" applyFill="1" applyAlignment="1">
      <alignment horizontal="left" vertical="center"/>
      <protection/>
    </xf>
    <xf numFmtId="0" fontId="18" fillId="0" borderId="0" xfId="62" applyFont="1" applyAlignment="1">
      <alignment horizontal="left" vertical="center"/>
      <protection/>
    </xf>
    <xf numFmtId="0" fontId="14" fillId="0" borderId="8" xfId="77" applyFont="1" applyAlignment="1">
      <alignment horizontal="center" vertical="center"/>
      <protection/>
    </xf>
    <xf numFmtId="0" fontId="15" fillId="0" borderId="8" xfId="78" applyFont="1" applyAlignment="1">
      <alignment horizontal="center" vertical="center"/>
      <protection/>
    </xf>
    <xf numFmtId="171" fontId="15" fillId="0" borderId="8" xfId="79" applyNumberFormat="1" applyFont="1" applyAlignment="1">
      <alignment horizontal="center" vertical="center"/>
      <protection/>
    </xf>
    <xf numFmtId="171" fontId="0" fillId="0" borderId="8" xfId="79" applyNumberFormat="1" applyFont="1" applyAlignment="1">
      <alignment horizontal="center" vertical="center"/>
      <protection/>
    </xf>
    <xf numFmtId="0" fontId="16" fillId="6" borderId="0" xfId="60" applyFont="1" applyFill="1" applyAlignment="1">
      <alignment horizontal="left" vertical="center"/>
      <protection/>
    </xf>
    <xf numFmtId="0" fontId="18" fillId="6" borderId="0" xfId="62" applyFont="1" applyFill="1" applyAlignment="1">
      <alignment horizontal="left" vertical="center"/>
      <protection/>
    </xf>
    <xf numFmtId="0" fontId="15" fillId="6" borderId="0" xfId="66" applyFont="1" applyFill="1" applyAlignment="1">
      <alignment horizontal="left" vertical="center"/>
      <protection/>
    </xf>
    <xf numFmtId="0" fontId="14" fillId="6" borderId="0" xfId="64" applyFont="1" applyFill="1" applyAlignment="1">
      <alignment horizontal="left" vertical="center"/>
      <protection/>
    </xf>
    <xf numFmtId="0" fontId="15" fillId="6" borderId="0" xfId="66" applyFont="1" applyFill="1" applyAlignment="1" quotePrefix="1">
      <alignment horizontal="right" vertical="center"/>
      <protection/>
    </xf>
    <xf numFmtId="0" fontId="15" fillId="6" borderId="0" xfId="66" applyFont="1" applyFill="1" applyAlignment="1" quotePrefix="1">
      <alignment horizontal="left" vertical="center"/>
      <protection/>
    </xf>
    <xf numFmtId="0" fontId="19" fillId="6" borderId="0" xfId="48" applyFont="1" applyFill="1" applyAlignment="1">
      <alignment horizontal="center" vertical="center"/>
      <protection locked="0"/>
    </xf>
    <xf numFmtId="0" fontId="21" fillId="0" borderId="0" xfId="48" applyFont="1" applyAlignment="1">
      <alignment horizontal="center" vertical="center"/>
      <protection locked="0"/>
    </xf>
    <xf numFmtId="0" fontId="14" fillId="0" borderId="11" xfId="64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4" applyFont="1" applyBorder="1" applyAlignment="1">
      <alignment horizontal="center" vertical="center"/>
      <protection/>
    </xf>
    <xf numFmtId="171" fontId="22" fillId="0" borderId="8" xfId="84" applyNumberFormat="1" applyFont="1" applyBorder="1" applyAlignment="1">
      <alignment horizontal="center" vertical="center"/>
      <protection/>
    </xf>
    <xf numFmtId="0" fontId="7" fillId="0" borderId="0" xfId="64" applyFont="1" applyAlignment="1">
      <alignment horizontal="left" vertical="center"/>
      <protection/>
    </xf>
    <xf numFmtId="171" fontId="7" fillId="0" borderId="12" xfId="84" applyNumberFormat="1" applyFont="1" applyBorder="1" applyAlignment="1">
      <alignment horizontal="center" vertical="center"/>
      <protection/>
    </xf>
    <xf numFmtId="171" fontId="14" fillId="0" borderId="0" xfId="64" applyNumberFormat="1" applyFont="1" applyAlignment="1">
      <alignment horizontal="left" vertical="center"/>
      <protection/>
    </xf>
    <xf numFmtId="171" fontId="22" fillId="0" borderId="13" xfId="66" applyNumberFormat="1" applyFont="1" applyBorder="1" applyAlignment="1">
      <alignment horizontal="left" vertical="center"/>
      <protection/>
    </xf>
    <xf numFmtId="0" fontId="23" fillId="0" borderId="0" xfId="80" applyFont="1">
      <alignment vertical="center"/>
      <protection/>
    </xf>
    <xf numFmtId="0" fontId="22" fillId="6" borderId="0" xfId="88" applyFont="1" applyFill="1" applyAlignment="1">
      <alignment horizontal="left" vertical="center"/>
      <protection/>
    </xf>
    <xf numFmtId="0" fontId="22" fillId="6" borderId="0" xfId="88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0" fillId="6" borderId="0" xfId="118" applyFont="1" applyFill="1" applyAlignment="1">
      <alignment horizontal="right" vertical="center"/>
      <protection/>
    </xf>
    <xf numFmtId="0" fontId="20" fillId="6" borderId="0" xfId="66" applyFont="1" applyFill="1" applyAlignment="1">
      <alignment horizontal="right" vertical="center"/>
      <protection/>
    </xf>
    <xf numFmtId="171" fontId="0" fillId="6" borderId="0" xfId="84" applyNumberFormat="1" applyFont="1" applyFill="1" applyAlignment="1">
      <alignment horizontal="right" vertical="center"/>
      <protection/>
    </xf>
    <xf numFmtId="0" fontId="22" fillId="6" borderId="11" xfId="88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2" fillId="6" borderId="11" xfId="88" applyFont="1" applyFill="1" applyBorder="1" applyAlignment="1">
      <alignment horizontal="right" vertical="center"/>
      <protection/>
    </xf>
    <xf numFmtId="0" fontId="15" fillId="6" borderId="11" xfId="66" applyFont="1" applyFill="1" applyBorder="1" applyAlignment="1">
      <alignment horizontal="left" vertical="center"/>
      <protection/>
    </xf>
    <xf numFmtId="166" fontId="20" fillId="6" borderId="11" xfId="84" applyFont="1" applyFill="1" applyBorder="1" applyAlignment="1">
      <alignment horizontal="right" vertical="center"/>
      <protection/>
    </xf>
    <xf numFmtId="0" fontId="22" fillId="0" borderId="0" xfId="88" applyFont="1" applyAlignment="1">
      <alignment horizontal="left" vertical="center"/>
      <protection/>
    </xf>
    <xf numFmtId="0" fontId="22" fillId="0" borderId="0" xfId="88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0" fillId="0" borderId="0" xfId="118" applyFont="1" applyAlignment="1">
      <alignment horizontal="right" vertical="center"/>
      <protection/>
    </xf>
    <xf numFmtId="0" fontId="20" fillId="0" borderId="0" xfId="66" applyFont="1" applyAlignment="1">
      <alignment horizontal="right" vertical="center"/>
      <protection/>
    </xf>
    <xf numFmtId="171" fontId="0" fillId="0" borderId="0" xfId="84" applyNumberFormat="1" applyFont="1" applyAlignment="1">
      <alignment horizontal="right" vertical="center"/>
      <protection/>
    </xf>
    <xf numFmtId="0" fontId="22" fillId="0" borderId="11" xfId="88" applyFont="1" applyBorder="1" applyAlignment="1">
      <alignment horizontal="left" vertical="center"/>
      <protection/>
    </xf>
    <xf numFmtId="0" fontId="22" fillId="0" borderId="11" xfId="88" applyFont="1" applyBorder="1" applyAlignment="1">
      <alignment horizontal="right" vertical="center"/>
      <protection/>
    </xf>
    <xf numFmtId="0" fontId="15" fillId="0" borderId="11" xfId="66" applyFont="1" applyBorder="1" applyAlignment="1">
      <alignment horizontal="left" vertical="center"/>
      <protection/>
    </xf>
    <xf numFmtId="166" fontId="20" fillId="0" borderId="11" xfId="84" applyFont="1" applyBorder="1" applyAlignment="1">
      <alignment horizontal="right" vertical="center"/>
      <protection/>
    </xf>
    <xf numFmtId="0" fontId="9" fillId="0" borderId="0" xfId="68" applyBorder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74" applyFont="1" applyAlignment="1">
      <alignment horizontal="center" vertical="center"/>
      <protection/>
    </xf>
    <xf numFmtId="0" fontId="9" fillId="6" borderId="0" xfId="69" applyFill="1" applyAlignment="1">
      <alignment horizontal="left" vertical="center"/>
      <protection/>
    </xf>
    <xf numFmtId="0" fontId="9" fillId="0" borderId="0" xfId="69" applyAlignment="1">
      <alignment horizontal="left" vertical="center"/>
      <protection/>
    </xf>
    <xf numFmtId="0" fontId="14" fillId="6" borderId="0" xfId="64" applyFont="1" applyFill="1">
      <alignment vertical="center"/>
      <protection/>
    </xf>
    <xf numFmtId="166" fontId="15" fillId="0" borderId="1" xfId="43" applyFont="1">
      <alignment vertical="center"/>
      <protection locked="0"/>
    </xf>
    <xf numFmtId="166" fontId="7" fillId="6" borderId="14" xfId="84" applyFont="1" applyFill="1" applyBorder="1">
      <alignment vertical="center"/>
      <protection/>
    </xf>
    <xf numFmtId="0" fontId="24" fillId="0" borderId="0" xfId="60" applyFont="1">
      <alignment vertical="center"/>
      <protection/>
    </xf>
    <xf numFmtId="0" fontId="24" fillId="6" borderId="0" xfId="60" applyFont="1" applyFill="1">
      <alignment vertical="center"/>
      <protection/>
    </xf>
    <xf numFmtId="0" fontId="7" fillId="0" borderId="0" xfId="64" applyFont="1">
      <alignment vertical="center"/>
      <protection/>
    </xf>
    <xf numFmtId="166" fontId="0" fillId="0" borderId="0" xfId="84" applyFont="1">
      <alignment vertical="center"/>
      <protection/>
    </xf>
    <xf numFmtId="166" fontId="7" fillId="0" borderId="14" xfId="84" applyFont="1" applyBorder="1">
      <alignment vertical="center"/>
      <protection/>
    </xf>
    <xf numFmtId="0" fontId="9" fillId="6" borderId="0" xfId="69" applyFill="1" applyAlignment="1">
      <alignment horizontal="center" vertical="center"/>
      <protection/>
    </xf>
    <xf numFmtId="0" fontId="9" fillId="0" borderId="0" xfId="69" applyAlignment="1">
      <alignment horizontal="center" vertical="center"/>
      <protection/>
    </xf>
    <xf numFmtId="0" fontId="15" fillId="0" borderId="0" xfId="66" applyFont="1" applyAlignment="1">
      <alignment horizontal="center" vertical="center"/>
      <protection/>
    </xf>
    <xf numFmtId="0" fontId="15" fillId="0" borderId="0" xfId="66" applyFont="1">
      <alignment vertical="center"/>
      <protection/>
    </xf>
    <xf numFmtId="0" fontId="0" fillId="0" borderId="0" xfId="66" applyFont="1">
      <alignment vertical="center"/>
      <protection/>
    </xf>
    <xf numFmtId="0" fontId="8" fillId="0" borderId="0" xfId="70">
      <alignment vertical="center"/>
      <protection/>
    </xf>
    <xf numFmtId="0" fontId="16" fillId="0" borderId="11" xfId="60" applyFont="1" applyBorder="1" applyAlignment="1">
      <alignment horizontal="left" vertical="center"/>
      <protection/>
    </xf>
    <xf numFmtId="0" fontId="16" fillId="0" borderId="11" xfId="60" applyFont="1" applyBorder="1" applyAlignment="1">
      <alignment horizontal="center" vertical="center"/>
      <protection/>
    </xf>
    <xf numFmtId="171" fontId="27" fillId="0" borderId="0" xfId="71" applyNumberFormat="1" applyFont="1" applyAlignment="1">
      <alignment horizontal="center" vertical="center"/>
      <protection/>
    </xf>
    <xf numFmtId="171" fontId="12" fillId="0" borderId="0" xfId="73" applyNumberFormat="1" applyFont="1" applyAlignment="1">
      <alignment horizontal="center" vertical="center"/>
      <protection/>
    </xf>
    <xf numFmtId="171" fontId="28" fillId="0" borderId="0" xfId="72" applyNumberFormat="1" applyFont="1" applyAlignment="1">
      <alignment horizontal="center" vertical="center"/>
      <protection/>
    </xf>
    <xf numFmtId="171" fontId="14" fillId="0" borderId="14" xfId="66" applyNumberFormat="1" applyFont="1" applyBorder="1" applyAlignment="1">
      <alignment horizontal="center" vertical="center"/>
      <protection/>
    </xf>
    <xf numFmtId="0" fontId="8" fillId="0" borderId="0" xfId="70">
      <alignment vertical="center"/>
      <protection/>
    </xf>
    <xf numFmtId="0" fontId="12" fillId="0" borderId="0" xfId="73" applyAlignment="1" quotePrefix="1">
      <alignment horizontal="right" vertical="center"/>
      <protection/>
    </xf>
    <xf numFmtId="0" fontId="12" fillId="0" borderId="0" xfId="73">
      <alignment vertical="center"/>
      <protection/>
    </xf>
    <xf numFmtId="0" fontId="11" fillId="0" borderId="0" xfId="72" applyAlignment="1">
      <alignment horizontal="right" vertical="center"/>
      <protection/>
    </xf>
    <xf numFmtId="0" fontId="11" fillId="0" borderId="0" xfId="72">
      <alignment vertical="center"/>
      <protection/>
    </xf>
    <xf numFmtId="172" fontId="10" fillId="0" borderId="0" xfId="71" applyNumberFormat="1" applyAlignment="1">
      <alignment horizontal="right" vertical="center"/>
      <protection/>
    </xf>
    <xf numFmtId="0" fontId="10" fillId="0" borderId="0" xfId="71">
      <alignment vertical="center"/>
      <protection/>
    </xf>
    <xf numFmtId="0" fontId="12" fillId="0" borderId="0" xfId="74">
      <alignment vertical="center"/>
      <protection/>
    </xf>
    <xf numFmtId="171" fontId="0" fillId="6" borderId="0" xfId="84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0" fontId="20" fillId="6" borderId="0" xfId="66" applyFont="1" applyFill="1" applyAlignment="1">
      <alignment horizontal="center" vertical="center"/>
      <protection/>
    </xf>
    <xf numFmtId="171" fontId="15" fillId="0" borderId="15" xfId="43" applyNumberFormat="1" applyFont="1" applyBorder="1" applyAlignment="1">
      <alignment horizontal="center" vertical="center"/>
      <protection locked="0"/>
    </xf>
    <xf numFmtId="171" fontId="15" fillId="0" borderId="16" xfId="43" applyNumberFormat="1" applyFont="1" applyBorder="1" applyAlignment="1">
      <alignment horizontal="center" vertical="center"/>
      <protection locked="0"/>
    </xf>
    <xf numFmtId="165" fontId="15" fillId="0" borderId="15" xfId="40" applyFont="1" applyBorder="1" applyAlignment="1">
      <alignment horizontal="center" vertical="center"/>
      <protection locked="0"/>
    </xf>
    <xf numFmtId="165" fontId="15" fillId="0" borderId="16" xfId="40" applyFont="1" applyBorder="1" applyAlignment="1">
      <alignment horizontal="center" vertical="center"/>
      <protection locked="0"/>
    </xf>
    <xf numFmtId="0" fontId="8" fillId="6" borderId="0" xfId="70" applyFill="1">
      <alignment vertical="center"/>
      <protection/>
    </xf>
    <xf numFmtId="0" fontId="15" fillId="6" borderId="0" xfId="66" applyFont="1" applyFill="1" applyAlignment="1">
      <alignment horizontal="center" vertical="center"/>
      <protection/>
    </xf>
    <xf numFmtId="0" fontId="0" fillId="6" borderId="0" xfId="66" applyFont="1" applyFill="1" applyAlignment="1">
      <alignment horizontal="center" vertical="center"/>
      <protection/>
    </xf>
    <xf numFmtId="171" fontId="15" fillId="6" borderId="17" xfId="84" applyNumberFormat="1" applyFont="1" applyFill="1" applyBorder="1" applyAlignment="1">
      <alignment horizontal="center" vertical="center"/>
      <protection/>
    </xf>
    <xf numFmtId="0" fontId="19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0" fontId="15" fillId="0" borderId="15" xfId="41" applyFont="1" applyBorder="1" applyAlignment="1">
      <alignment horizontal="center" vertical="center"/>
      <protection locked="0"/>
    </xf>
    <xf numFmtId="0" fontId="15" fillId="0" borderId="16" xfId="41" applyFont="1" applyBorder="1" applyAlignment="1">
      <alignment horizontal="center" vertical="center"/>
      <protection locked="0"/>
    </xf>
    <xf numFmtId="171" fontId="20" fillId="6" borderId="0" xfId="84" applyNumberFormat="1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Followed Hyperlink" xfId="57"/>
    <cellStyle name="Good" xfId="58"/>
    <cellStyle name="Heading 1" xfId="59"/>
    <cellStyle name="Heading 1." xfId="60"/>
    <cellStyle name="Heading 2" xfId="61"/>
    <cellStyle name="Heading 2." xfId="62"/>
    <cellStyle name="Heading 3" xfId="63"/>
    <cellStyle name="Heading 3." xfId="64"/>
    <cellStyle name="Heading 4" xfId="65"/>
    <cellStyle name="Heading 4." xfId="66"/>
    <cellStyle name="Hyperlink" xfId="67"/>
    <cellStyle name="Hyperlink Arrow." xfId="68"/>
    <cellStyle name="Hyperlink Check." xfId="69"/>
    <cellStyle name="Hyperlink Text." xfId="70"/>
    <cellStyle name="Hyperlink TOC 1." xfId="71"/>
    <cellStyle name="Hyperlink TOC 2." xfId="72"/>
    <cellStyle name="Hyperlink TOC 3." xfId="73"/>
    <cellStyle name="Hyperlink TOC 4." xfId="74"/>
    <cellStyle name="Input" xfId="75"/>
    <cellStyle name="Linked Cell" xfId="76"/>
    <cellStyle name="Lookup Table Heading." xfId="77"/>
    <cellStyle name="Lookup Table Label." xfId="78"/>
    <cellStyle name="Lookup Table Number." xfId="79"/>
    <cellStyle name="Model Name." xfId="80"/>
    <cellStyle name="Multiple." xfId="81"/>
    <cellStyle name="Neutral" xfId="82"/>
    <cellStyle name="Note" xfId="83"/>
    <cellStyle name="Number." xfId="84"/>
    <cellStyle name="Output" xfId="85"/>
    <cellStyle name="Percent" xfId="86"/>
    <cellStyle name="Percentage." xfId="87"/>
    <cellStyle name="Period Title." xfId="88"/>
    <cellStyle name="Presentation Currency." xfId="89"/>
    <cellStyle name="Presentation Date." xfId="90"/>
    <cellStyle name="Presentation Heading 1." xfId="91"/>
    <cellStyle name="Presentation Heading 2." xfId="92"/>
    <cellStyle name="Presentation Heading 3." xfId="93"/>
    <cellStyle name="Presentation Heading 4." xfId="94"/>
    <cellStyle name="Presentation Hyperlink Arrow." xfId="95"/>
    <cellStyle name="Presentation Hyperlink Check." xfId="96"/>
    <cellStyle name="Presentation Hyperlink Text." xfId="97"/>
    <cellStyle name="Presentation Model Name." xfId="98"/>
    <cellStyle name="Presentation Multiple." xfId="99"/>
    <cellStyle name="Presentation Normal." xfId="100"/>
    <cellStyle name="Presentation Number." xfId="101"/>
    <cellStyle name="Presentation Percentage." xfId="102"/>
    <cellStyle name="Presentation Period Title." xfId="103"/>
    <cellStyle name="Presentation Section Number." xfId="104"/>
    <cellStyle name="Presentation Sheet Title." xfId="105"/>
    <cellStyle name="Presentation Sub Total." xfId="106"/>
    <cellStyle name="Presentation TOC 1." xfId="107"/>
    <cellStyle name="Presentation TOC 2." xfId="108"/>
    <cellStyle name="Presentation TOC 3." xfId="109"/>
    <cellStyle name="Presentation TOC 4." xfId="110"/>
    <cellStyle name="Presentation Year." xfId="111"/>
    <cellStyle name="Section Number." xfId="112"/>
    <cellStyle name="Sheet Title." xfId="113"/>
    <cellStyle name="Sub Total." xfId="114"/>
    <cellStyle name="Title" xfId="115"/>
    <cellStyle name="Total" xfId="116"/>
    <cellStyle name="Warning Text" xfId="117"/>
    <cellStyle name="Year." xfId="118"/>
  </cellStyles>
  <dxfs count="14"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practicemodelling.com/training_models_disclaim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9:M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162</v>
      </c>
    </row>
    <row r="10" ht="15">
      <c r="C10" s="37" t="str">
        <f>"SMA 15. Visual Basic Programming - Best Practice Model Example"&amp;Err_Chks_Msg&amp;Sens_Chks_Msg&amp;Alt_Chks_Msg</f>
        <v>SMA 15. Visual Basic Programming - Best Practice Model Example</v>
      </c>
    </row>
    <row r="11" spans="3:7" ht="10.5">
      <c r="C11" s="84" t="s">
        <v>2</v>
      </c>
      <c r="D11" s="84"/>
      <c r="E11" s="84"/>
      <c r="F11" s="84"/>
      <c r="G11" s="84"/>
    </row>
    <row r="19" ht="10.5">
      <c r="C19" s="2" t="s">
        <v>0</v>
      </c>
    </row>
    <row r="21" ht="10.5">
      <c r="C21" s="2" t="s">
        <v>1</v>
      </c>
    </row>
    <row r="22" spans="3:4" ht="10.5">
      <c r="C22" s="74" t="s">
        <v>119</v>
      </c>
      <c r="D22" s="3" t="s">
        <v>173</v>
      </c>
    </row>
    <row r="23" spans="3:13" ht="10.5">
      <c r="C23" s="74" t="s">
        <v>119</v>
      </c>
      <c r="D23" s="75" t="s">
        <v>174</v>
      </c>
      <c r="E23" s="76"/>
      <c r="F23" s="76"/>
      <c r="G23" s="76"/>
      <c r="H23" s="76"/>
      <c r="I23" s="76"/>
      <c r="J23" s="76"/>
      <c r="K23" s="76"/>
      <c r="L23" s="76"/>
      <c r="M23" s="76"/>
    </row>
    <row r="24" ht="10.5">
      <c r="C24" s="3"/>
    </row>
  </sheetData>
  <sheetProtection/>
  <mergeCells count="1">
    <mergeCell ref="C11:G11"/>
  </mergeCells>
  <hyperlinks>
    <hyperlink ref="D23:M23" r:id="rId1" tooltip="View the training model usage terms and conditions." display="Use of this model is subject to the training model terms and conditions on the Best Practice Modelling website."/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4" t="str">
        <f>Model_Name</f>
        <v>SMA 15. Visual Basic Programming - Best Practice Model Example</v>
      </c>
    </row>
    <row r="3" spans="2:4" ht="10.5">
      <c r="B3" s="84" t="s">
        <v>2</v>
      </c>
      <c r="C3" s="84"/>
      <c r="D3" s="84"/>
    </row>
    <row r="4" spans="1:3" ht="12.75">
      <c r="A4" s="5" t="s">
        <v>5</v>
      </c>
      <c r="B4" s="7" t="s">
        <v>11</v>
      </c>
      <c r="C4" s="8" t="s">
        <v>12</v>
      </c>
    </row>
    <row r="5" ht="10.5"/>
    <row r="7" ht="12.75">
      <c r="B7" s="6" t="s">
        <v>23</v>
      </c>
    </row>
    <row r="9" spans="3:6" ht="11.25">
      <c r="C9" s="16" t="s">
        <v>25</v>
      </c>
      <c r="F9" s="16" t="s">
        <v>22</v>
      </c>
    </row>
    <row r="11" spans="4:6" ht="10.5">
      <c r="D11" s="17" t="s">
        <v>25</v>
      </c>
      <c r="F11" s="3" t="s">
        <v>26</v>
      </c>
    </row>
    <row r="12" ht="10.5">
      <c r="D12" s="19">
        <v>1</v>
      </c>
    </row>
    <row r="13" ht="10.5">
      <c r="D13" s="20">
        <f aca="true" t="shared" si="0" ref="D13:D42">D12+1</f>
        <v>2</v>
      </c>
    </row>
    <row r="14" ht="10.5">
      <c r="D14" s="20">
        <f t="shared" si="0"/>
        <v>3</v>
      </c>
    </row>
    <row r="15" ht="10.5">
      <c r="D15" s="20">
        <f t="shared" si="0"/>
        <v>4</v>
      </c>
    </row>
    <row r="16" ht="10.5">
      <c r="D16" s="20">
        <f t="shared" si="0"/>
        <v>5</v>
      </c>
    </row>
    <row r="17" ht="10.5">
      <c r="D17" s="20">
        <f t="shared" si="0"/>
        <v>6</v>
      </c>
    </row>
    <row r="18" ht="10.5">
      <c r="D18" s="20">
        <f t="shared" si="0"/>
        <v>7</v>
      </c>
    </row>
    <row r="19" ht="10.5">
      <c r="D19" s="20">
        <f t="shared" si="0"/>
        <v>8</v>
      </c>
    </row>
    <row r="20" ht="10.5">
      <c r="D20" s="20">
        <f t="shared" si="0"/>
        <v>9</v>
      </c>
    </row>
    <row r="21" ht="10.5">
      <c r="D21" s="20">
        <f t="shared" si="0"/>
        <v>10</v>
      </c>
    </row>
    <row r="22" ht="10.5">
      <c r="D22" s="20">
        <f t="shared" si="0"/>
        <v>11</v>
      </c>
    </row>
    <row r="23" ht="10.5">
      <c r="D23" s="20">
        <f t="shared" si="0"/>
        <v>12</v>
      </c>
    </row>
    <row r="24" ht="10.5">
      <c r="D24" s="20">
        <f t="shared" si="0"/>
        <v>13</v>
      </c>
    </row>
    <row r="25" ht="10.5">
      <c r="D25" s="20">
        <f t="shared" si="0"/>
        <v>14</v>
      </c>
    </row>
    <row r="26" ht="10.5">
      <c r="D26" s="20">
        <f t="shared" si="0"/>
        <v>15</v>
      </c>
    </row>
    <row r="27" ht="10.5">
      <c r="D27" s="20">
        <f t="shared" si="0"/>
        <v>16</v>
      </c>
    </row>
    <row r="28" ht="10.5">
      <c r="D28" s="20">
        <f t="shared" si="0"/>
        <v>17</v>
      </c>
    </row>
    <row r="29" ht="10.5">
      <c r="D29" s="20">
        <f t="shared" si="0"/>
        <v>18</v>
      </c>
    </row>
    <row r="30" ht="10.5">
      <c r="D30" s="20">
        <f t="shared" si="0"/>
        <v>19</v>
      </c>
    </row>
    <row r="31" ht="10.5">
      <c r="D31" s="20">
        <f t="shared" si="0"/>
        <v>20</v>
      </c>
    </row>
    <row r="32" ht="10.5">
      <c r="D32" s="20">
        <f t="shared" si="0"/>
        <v>21</v>
      </c>
    </row>
    <row r="33" ht="10.5">
      <c r="D33" s="20">
        <f t="shared" si="0"/>
        <v>22</v>
      </c>
    </row>
    <row r="34" ht="10.5">
      <c r="D34" s="20">
        <f t="shared" si="0"/>
        <v>23</v>
      </c>
    </row>
    <row r="35" ht="10.5">
      <c r="D35" s="20">
        <f t="shared" si="0"/>
        <v>24</v>
      </c>
    </row>
    <row r="36" ht="10.5">
      <c r="D36" s="20">
        <f t="shared" si="0"/>
        <v>25</v>
      </c>
    </row>
    <row r="37" ht="10.5">
      <c r="D37" s="20">
        <f t="shared" si="0"/>
        <v>26</v>
      </c>
    </row>
    <row r="38" ht="10.5">
      <c r="D38" s="20">
        <f t="shared" si="0"/>
        <v>27</v>
      </c>
    </row>
    <row r="39" ht="10.5">
      <c r="D39" s="20">
        <f t="shared" si="0"/>
        <v>28</v>
      </c>
    </row>
    <row r="40" ht="10.5">
      <c r="D40" s="20">
        <f t="shared" si="0"/>
        <v>29</v>
      </c>
    </row>
    <row r="41" ht="10.5">
      <c r="D41" s="20">
        <f t="shared" si="0"/>
        <v>30</v>
      </c>
    </row>
    <row r="42" ht="10.5">
      <c r="D42" s="20">
        <f t="shared" si="0"/>
        <v>31</v>
      </c>
    </row>
    <row r="44" spans="3:6" ht="11.25">
      <c r="C44" s="16" t="s">
        <v>27</v>
      </c>
      <c r="F44" s="16" t="s">
        <v>22</v>
      </c>
    </row>
    <row r="46" spans="4:6" ht="10.5">
      <c r="D46" s="17" t="s">
        <v>27</v>
      </c>
      <c r="F46" s="3" t="s">
        <v>28</v>
      </c>
    </row>
    <row r="47" ht="10.5">
      <c r="D47" s="18" t="s">
        <v>29</v>
      </c>
    </row>
    <row r="48" ht="10.5">
      <c r="D48" s="18" t="s">
        <v>30</v>
      </c>
    </row>
    <row r="49" ht="10.5">
      <c r="D49" s="18" t="s">
        <v>31</v>
      </c>
    </row>
    <row r="50" ht="10.5">
      <c r="D50" s="18" t="s">
        <v>32</v>
      </c>
    </row>
    <row r="51" ht="10.5">
      <c r="D51" s="18" t="s">
        <v>33</v>
      </c>
    </row>
    <row r="52" ht="10.5">
      <c r="D52" s="18" t="s">
        <v>34</v>
      </c>
    </row>
    <row r="53" ht="10.5">
      <c r="D53" s="18" t="s">
        <v>35</v>
      </c>
    </row>
    <row r="54" ht="10.5">
      <c r="D54" s="18" t="s">
        <v>36</v>
      </c>
    </row>
    <row r="55" ht="10.5">
      <c r="D55" s="18" t="s">
        <v>37</v>
      </c>
    </row>
    <row r="56" ht="10.5">
      <c r="D56" s="18" t="s">
        <v>38</v>
      </c>
    </row>
    <row r="57" ht="10.5">
      <c r="D57" s="18" t="s">
        <v>39</v>
      </c>
    </row>
    <row r="58" ht="10.5">
      <c r="D58" s="18" t="s">
        <v>40</v>
      </c>
    </row>
    <row r="60" spans="3:6" ht="11.25">
      <c r="C60" s="16" t="s">
        <v>41</v>
      </c>
      <c r="F60" s="16" t="s">
        <v>22</v>
      </c>
    </row>
    <row r="62" spans="4:6" ht="10.5">
      <c r="D62" s="17" t="s">
        <v>41</v>
      </c>
      <c r="F62" s="3" t="s">
        <v>42</v>
      </c>
    </row>
    <row r="63" spans="4:6" ht="10.5">
      <c r="D63" s="18" t="s">
        <v>43</v>
      </c>
      <c r="F63" s="3" t="s">
        <v>44</v>
      </c>
    </row>
    <row r="64" spans="4:6" ht="10.5">
      <c r="D64" s="18" t="s">
        <v>45</v>
      </c>
      <c r="F64" s="3" t="s">
        <v>46</v>
      </c>
    </row>
    <row r="65" spans="4:6" ht="10.5">
      <c r="D65" s="18" t="s">
        <v>47</v>
      </c>
      <c r="F65" s="3" t="s">
        <v>48</v>
      </c>
    </row>
    <row r="66" spans="4:6" ht="10.5">
      <c r="D66" s="18" t="s">
        <v>49</v>
      </c>
      <c r="F66" s="3" t="s">
        <v>50</v>
      </c>
    </row>
    <row r="68" spans="3:6" ht="11.25">
      <c r="C68" s="16" t="s">
        <v>51</v>
      </c>
      <c r="F68" s="16" t="s">
        <v>22</v>
      </c>
    </row>
    <row r="70" spans="4:6" ht="10.5">
      <c r="D70" s="17" t="s">
        <v>51</v>
      </c>
      <c r="F70" s="3" t="s">
        <v>52</v>
      </c>
    </row>
    <row r="71" ht="10.5">
      <c r="D71" s="18" t="s">
        <v>53</v>
      </c>
    </row>
    <row r="72" ht="10.5">
      <c r="D72" s="18" t="s">
        <v>54</v>
      </c>
    </row>
    <row r="74" spans="3:6" ht="11.25">
      <c r="C74" s="16" t="s">
        <v>55</v>
      </c>
      <c r="F74" s="16" t="s">
        <v>22</v>
      </c>
    </row>
    <row r="76" spans="4:6" ht="10.5">
      <c r="D76" s="17" t="s">
        <v>55</v>
      </c>
      <c r="F76" s="3" t="s">
        <v>56</v>
      </c>
    </row>
    <row r="77" spans="4:6" ht="10.5">
      <c r="D77" s="18" t="s">
        <v>57</v>
      </c>
      <c r="F77" s="3" t="s">
        <v>57</v>
      </c>
    </row>
    <row r="78" spans="4:6" ht="10.5">
      <c r="D78" s="18" t="s">
        <v>58</v>
      </c>
      <c r="F78" s="3" t="s">
        <v>59</v>
      </c>
    </row>
    <row r="79" spans="4:6" ht="10.5">
      <c r="D79" s="18" t="s">
        <v>60</v>
      </c>
      <c r="F79" s="3" t="s">
        <v>61</v>
      </c>
    </row>
    <row r="80" spans="4:6" ht="10.5">
      <c r="D80" s="18" t="s">
        <v>62</v>
      </c>
      <c r="F80" s="3" t="s">
        <v>63</v>
      </c>
    </row>
    <row r="82" spans="3:6" ht="11.25">
      <c r="C82" s="16" t="s">
        <v>64</v>
      </c>
      <c r="F82" s="16" t="s">
        <v>22</v>
      </c>
    </row>
    <row r="84" spans="4:6" ht="10.5">
      <c r="D84" s="17" t="s">
        <v>64</v>
      </c>
      <c r="F84" s="3" t="s">
        <v>65</v>
      </c>
    </row>
    <row r="85" spans="4:6" ht="10.5">
      <c r="D85" s="18" t="s">
        <v>66</v>
      </c>
      <c r="F85" s="3" t="s">
        <v>67</v>
      </c>
    </row>
    <row r="86" spans="4:6" ht="10.5">
      <c r="D86" s="18" t="s">
        <v>68</v>
      </c>
      <c r="F86" s="3" t="s">
        <v>69</v>
      </c>
    </row>
    <row r="87" spans="4:6" ht="10.5">
      <c r="D87" s="18" t="s">
        <v>70</v>
      </c>
      <c r="F87" s="3" t="s">
        <v>71</v>
      </c>
    </row>
    <row r="88" spans="4:6" ht="10.5">
      <c r="D88" s="18" t="s">
        <v>72</v>
      </c>
      <c r="F88" s="3" t="s">
        <v>73</v>
      </c>
    </row>
    <row r="90" spans="3:6" ht="11.25">
      <c r="C90" s="16" t="s">
        <v>74</v>
      </c>
      <c r="F90" s="16" t="s">
        <v>22</v>
      </c>
    </row>
    <row r="92" spans="4:6" ht="10.5">
      <c r="D92" s="17" t="s">
        <v>74</v>
      </c>
      <c r="F92" s="3" t="s">
        <v>75</v>
      </c>
    </row>
    <row r="93" spans="4:6" ht="10.5">
      <c r="D93" s="19">
        <v>1</v>
      </c>
      <c r="F93" s="3" t="s">
        <v>76</v>
      </c>
    </row>
    <row r="94" spans="4:6" ht="10.5">
      <c r="D94" s="19">
        <v>2</v>
      </c>
      <c r="F94" s="3" t="s">
        <v>77</v>
      </c>
    </row>
    <row r="95" spans="4:6" ht="10.5">
      <c r="D95" s="19">
        <v>4</v>
      </c>
      <c r="F95" s="3" t="s">
        <v>78</v>
      </c>
    </row>
    <row r="96" spans="4:6" ht="10.5">
      <c r="D96" s="19">
        <v>12</v>
      </c>
      <c r="F96" s="3" t="s">
        <v>79</v>
      </c>
    </row>
    <row r="98" spans="3:6" ht="11.25">
      <c r="C98" s="16" t="s">
        <v>80</v>
      </c>
      <c r="F98" s="16" t="s">
        <v>22</v>
      </c>
    </row>
    <row r="100" ht="10.5">
      <c r="D100" s="17" t="s">
        <v>80</v>
      </c>
    </row>
    <row r="101" spans="4:6" ht="10.5">
      <c r="D101" s="19">
        <v>10</v>
      </c>
      <c r="F101" s="3" t="s">
        <v>81</v>
      </c>
    </row>
    <row r="102" spans="4:6" ht="10.5">
      <c r="D102" s="19">
        <v>100</v>
      </c>
      <c r="F102" s="3" t="s">
        <v>82</v>
      </c>
    </row>
    <row r="103" spans="4:6" ht="10.5">
      <c r="D103" s="19">
        <v>1000</v>
      </c>
      <c r="F103" s="3" t="s">
        <v>83</v>
      </c>
    </row>
    <row r="104" spans="4:6" ht="10.5">
      <c r="D104" s="19">
        <v>1000000</v>
      </c>
      <c r="F104" s="3" t="s">
        <v>84</v>
      </c>
    </row>
    <row r="105" spans="4:6" ht="10.5">
      <c r="D105" s="19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9" t="s">
        <v>157</v>
      </c>
    </row>
    <row r="11" ht="15">
      <c r="C11" s="4" t="str">
        <f>Model_Name</f>
        <v>SMA 15. Visual Basic Programming - Best Practice Model Example</v>
      </c>
    </row>
    <row r="12" spans="3:7" ht="10.5">
      <c r="C12" s="84" t="s">
        <v>2</v>
      </c>
      <c r="D12" s="84"/>
      <c r="E12" s="84"/>
      <c r="F12" s="84"/>
      <c r="G12" s="84"/>
    </row>
    <row r="13" spans="3:4" ht="12.75">
      <c r="C13" s="7" t="s">
        <v>11</v>
      </c>
      <c r="D13" s="8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M52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4" t="str">
        <f>Model_Name</f>
        <v>SMA 15. Visual Basic Programming - Best Practice Model Example</v>
      </c>
    </row>
    <row r="3" spans="2:6" ht="10.5">
      <c r="B3" s="84" t="s">
        <v>2</v>
      </c>
      <c r="C3" s="84"/>
      <c r="D3" s="84"/>
      <c r="E3" s="84"/>
      <c r="F3" s="84"/>
    </row>
    <row r="4" spans="1:6" ht="12.75">
      <c r="A4" s="5" t="s">
        <v>5</v>
      </c>
      <c r="B4" s="7" t="s">
        <v>11</v>
      </c>
      <c r="C4" s="8"/>
      <c r="D4" s="73" t="s">
        <v>159</v>
      </c>
      <c r="E4" s="73" t="s">
        <v>160</v>
      </c>
      <c r="F4" s="63" t="s">
        <v>161</v>
      </c>
    </row>
    <row r="5" ht="10.5"/>
    <row r="7" ht="12.75">
      <c r="B7" s="6" t="s">
        <v>129</v>
      </c>
    </row>
    <row r="9" ht="17.25" customHeight="1">
      <c r="C9" s="28" t="b">
        <v>1</v>
      </c>
    </row>
    <row r="11" ht="11.25">
      <c r="C11" s="16" t="s">
        <v>130</v>
      </c>
    </row>
    <row r="13" spans="4:9" ht="10.5">
      <c r="D13" s="33" t="str">
        <f>D20</f>
        <v>Total Errors:</v>
      </c>
      <c r="I13" s="34">
        <f>Err_Chks_Ttl_Areas</f>
        <v>0</v>
      </c>
    </row>
    <row r="14" spans="4:9" ht="10.5">
      <c r="D14" s="35" t="s">
        <v>135</v>
      </c>
      <c r="I14" s="36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6" t="s">
        <v>129</v>
      </c>
    </row>
    <row r="18" spans="4:13" ht="10.5">
      <c r="D18" s="29" t="s">
        <v>129</v>
      </c>
      <c r="E18" s="30"/>
      <c r="F18" s="30"/>
      <c r="G18" s="30"/>
      <c r="H18" s="30"/>
      <c r="I18" s="30"/>
      <c r="J18" s="30"/>
      <c r="K18" s="31" t="s">
        <v>131</v>
      </c>
      <c r="L18" s="31" t="s">
        <v>132</v>
      </c>
      <c r="M18" s="31" t="s">
        <v>133</v>
      </c>
    </row>
    <row r="20" spans="4:13" ht="10.5">
      <c r="D20" s="2" t="s">
        <v>134</v>
      </c>
      <c r="M20" s="32">
        <f>SUMIF(CA_Err_Chks_Inc,"Yes",CA_Err_Chks_Flags)</f>
        <v>0</v>
      </c>
    </row>
    <row r="23" ht="12.75">
      <c r="B23" s="6" t="s">
        <v>136</v>
      </c>
    </row>
    <row r="25" ht="17.25" customHeight="1">
      <c r="C25" s="28" t="b">
        <v>1</v>
      </c>
    </row>
    <row r="27" ht="11.25">
      <c r="C27" s="16" t="s">
        <v>137</v>
      </c>
    </row>
    <row r="29" spans="4:9" ht="10.5">
      <c r="D29" s="33" t="str">
        <f>D36</f>
        <v>Total Sensitivities:</v>
      </c>
      <c r="I29" s="34">
        <f>Sens_Chks_Ttl_Areas</f>
        <v>0</v>
      </c>
    </row>
    <row r="30" spans="4:9" ht="10.5">
      <c r="D30" s="35" t="s">
        <v>139</v>
      </c>
      <c r="I30" s="36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2" ht="11.25">
      <c r="C32" s="16" t="s">
        <v>136</v>
      </c>
    </row>
    <row r="34" spans="4:13" ht="10.5">
      <c r="D34" s="29" t="s">
        <v>136</v>
      </c>
      <c r="E34" s="30"/>
      <c r="F34" s="30"/>
      <c r="G34" s="30"/>
      <c r="H34" s="30"/>
      <c r="I34" s="30"/>
      <c r="J34" s="30"/>
      <c r="K34" s="31" t="s">
        <v>131</v>
      </c>
      <c r="L34" s="31" t="s">
        <v>132</v>
      </c>
      <c r="M34" s="31" t="s">
        <v>133</v>
      </c>
    </row>
    <row r="36" spans="4:13" ht="10.5">
      <c r="D36" s="2" t="s">
        <v>138</v>
      </c>
      <c r="M36" s="32">
        <f>SUMIF(CA_Sens_Chks_Inc,"Yes",CA_Sens_Chks_Flags)</f>
        <v>0</v>
      </c>
    </row>
    <row r="39" ht="12.75">
      <c r="B39" s="6" t="s">
        <v>140</v>
      </c>
    </row>
    <row r="41" ht="17.25" customHeight="1">
      <c r="C41" s="28" t="b">
        <v>1</v>
      </c>
    </row>
    <row r="43" ht="11.25">
      <c r="C43" s="16" t="s">
        <v>141</v>
      </c>
    </row>
    <row r="45" spans="4:9" ht="10.5">
      <c r="D45" s="33" t="str">
        <f>D52</f>
        <v>Total Alerts:</v>
      </c>
      <c r="I45" s="34">
        <f>Alt_Chks_Ttl_Areas</f>
        <v>0</v>
      </c>
    </row>
    <row r="46" spans="4:9" ht="10.5">
      <c r="D46" s="35" t="s">
        <v>143</v>
      </c>
      <c r="I46" s="36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48" ht="11.25">
      <c r="C48" s="16" t="s">
        <v>140</v>
      </c>
    </row>
    <row r="50" spans="4:13" ht="10.5">
      <c r="D50" s="29" t="s">
        <v>140</v>
      </c>
      <c r="E50" s="30"/>
      <c r="F50" s="30"/>
      <c r="G50" s="30"/>
      <c r="H50" s="30"/>
      <c r="I50" s="30"/>
      <c r="J50" s="30"/>
      <c r="K50" s="31" t="s">
        <v>131</v>
      </c>
      <c r="L50" s="31" t="s">
        <v>132</v>
      </c>
      <c r="M50" s="31" t="s">
        <v>133</v>
      </c>
    </row>
    <row r="52" spans="4:13" ht="10.5">
      <c r="D52" s="2" t="s">
        <v>142</v>
      </c>
      <c r="M52" s="32">
        <f>SUMIF(CA_Alt_Chks_Inc,"Yes",CA_Alt_Chks_Flags)</f>
        <v>0</v>
      </c>
    </row>
  </sheetData>
  <sheetProtection/>
  <mergeCells count="1">
    <mergeCell ref="B3:F3"/>
  </mergeCells>
  <conditionalFormatting sqref="M20">
    <cfRule type="cellIs" priority="1" dxfId="0" operator="notEqual" stopIfTrue="1">
      <formula>0</formula>
    </cfRule>
  </conditionalFormatting>
  <conditionalFormatting sqref="I13">
    <cfRule type="cellIs" priority="2" dxfId="0" operator="notEqual" stopIfTrue="1">
      <formula>0</formula>
    </cfRule>
  </conditionalFormatting>
  <conditionalFormatting sqref="M36">
    <cfRule type="cellIs" priority="3" dxfId="0" operator="notEqual" stopIfTrue="1">
      <formula>0</formula>
    </cfRule>
  </conditionalFormatting>
  <conditionalFormatting sqref="I29">
    <cfRule type="cellIs" priority="4" dxfId="0" operator="notEqual" stopIfTrue="1">
      <formula>0</formula>
    </cfRule>
  </conditionalFormatting>
  <conditionalFormatting sqref="M52">
    <cfRule type="cellIs" priority="5" dxfId="0" operator="notEqual" stopIfTrue="1">
      <formula>0</formula>
    </cfRule>
  </conditionalFormatting>
  <conditionalFormatting sqref="I45">
    <cfRule type="cellIs" priority="6" dxfId="0" operator="notEqual" stopIfTrue="1">
      <formula>0</formula>
    </cfRule>
  </conditionalFormatting>
  <dataValidations count="3">
    <dataValidation type="custom" showErrorMessage="1" errorTitle="6 Cell Link" error="The value in an option button cell link must be either &quot;TRUE&quot; or &quot;FALSE&quot;" sqref="C9">
      <formula1>ISLOGICAL(C9)</formula1>
    </dataValidation>
    <dataValidation type="custom" showErrorMessage="1" errorTitle="6 Cell Link" error="The value in an option button cell link must be either &quot;TRUE&quot; or &quot;FALSE&quot;" sqref="C25">
      <formula1>ISLOGICAL(C25)</formula1>
    </dataValidation>
    <dataValidation type="custom" showErrorMessage="1" errorTitle="6 Cell Link" error="The value in an option button cell link must be either &quot;TRUE&quot; or &quot;FALSE&quot;" sqref="C41">
      <formula1>ISLOGICAL(C41)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2"/>
  <headerFooter alignWithMargins="0">
    <oddFooter>&amp;L&amp;F
&amp;A
Printed: &amp;T on &amp;D&amp;CPage &amp;P of &amp;N</oddFooter>
  </headerFooter>
  <rowBreaks count="2" manualBreakCount="2">
    <brk id="22" min="1" max="12" man="1"/>
    <brk id="38" min="1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2"/>
  <sheetViews>
    <sheetView showGridLines="0" zoomScalePageLayoutView="0" workbookViewId="0" topLeftCell="A1">
      <pane xSplit="1" ySplit="6" topLeftCell="B7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  <col min="17" max="17" width="7.16015625" style="0" customWidth="1"/>
  </cols>
  <sheetData>
    <row r="1" ht="18">
      <c r="B1" s="1" t="s">
        <v>3</v>
      </c>
    </row>
    <row r="2" ht="15">
      <c r="B2" s="4" t="str">
        <f>Model_Name</f>
        <v>SMA 15. Visual Basic Programming - Best Practice Model Example</v>
      </c>
    </row>
    <row r="3" spans="2:10" ht="10.5">
      <c r="B3" s="84" t="s">
        <v>4</v>
      </c>
      <c r="C3" s="84"/>
      <c r="D3" s="84"/>
      <c r="E3" s="84"/>
      <c r="F3" s="84"/>
      <c r="G3" s="84"/>
      <c r="H3" s="84"/>
      <c r="I3" s="84"/>
      <c r="J3" s="77"/>
    </row>
    <row r="6" spans="1:17" s="60" customFormat="1" ht="12.75">
      <c r="A6" s="59" t="s">
        <v>5</v>
      </c>
      <c r="B6" s="78" t="s">
        <v>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79" t="s">
        <v>175</v>
      </c>
    </row>
    <row r="7" ht="10.5"/>
    <row r="8" spans="2:17" ht="18.75" customHeight="1">
      <c r="B8" s="89">
        <v>1</v>
      </c>
      <c r="C8" s="89"/>
      <c r="D8" s="90" t="str">
        <f>Assumptions_SC!C9</f>
        <v>Assumptions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80">
        <v>3</v>
      </c>
    </row>
    <row r="9" spans="6:17" ht="10.5" outlineLevel="1">
      <c r="F9" s="85" t="s">
        <v>151</v>
      </c>
      <c r="G9" s="85"/>
      <c r="H9" s="86" t="str">
        <f>TS_BA!B1</f>
        <v>Time Series Assumptions</v>
      </c>
      <c r="I9" s="86"/>
      <c r="J9" s="86"/>
      <c r="K9" s="86"/>
      <c r="L9" s="86"/>
      <c r="M9" s="86"/>
      <c r="N9" s="86"/>
      <c r="O9" s="86"/>
      <c r="P9" s="86"/>
      <c r="Q9" s="81">
        <v>4</v>
      </c>
    </row>
    <row r="10" spans="6:17" ht="10.5" outlineLevel="1">
      <c r="F10" s="85" t="s">
        <v>152</v>
      </c>
      <c r="G10" s="85"/>
      <c r="H10" s="86" t="str">
        <f>Rev_TA!B1</f>
        <v>Revenue Assumptions</v>
      </c>
      <c r="I10" s="86"/>
      <c r="J10" s="86"/>
      <c r="K10" s="86"/>
      <c r="L10" s="86"/>
      <c r="M10" s="86"/>
      <c r="N10" s="86"/>
      <c r="O10" s="86"/>
      <c r="P10" s="86"/>
      <c r="Q10" s="81">
        <v>5</v>
      </c>
    </row>
    <row r="11" spans="2:17" ht="18.75" customHeight="1">
      <c r="B11" s="89">
        <v>2</v>
      </c>
      <c r="C11" s="89"/>
      <c r="D11" s="90" t="str">
        <f>Outputs_SC!C9</f>
        <v>Outputs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80">
        <v>6</v>
      </c>
    </row>
    <row r="12" spans="6:17" ht="10.5" outlineLevel="1">
      <c r="F12" s="85" t="s">
        <v>151</v>
      </c>
      <c r="G12" s="85"/>
      <c r="H12" s="86" t="str">
        <f>Rev_TO!B1</f>
        <v>Revenue Outputs</v>
      </c>
      <c r="I12" s="86"/>
      <c r="J12" s="86"/>
      <c r="K12" s="86"/>
      <c r="L12" s="86"/>
      <c r="M12" s="86"/>
      <c r="N12" s="86"/>
      <c r="O12" s="86"/>
      <c r="P12" s="86"/>
      <c r="Q12" s="81">
        <v>7</v>
      </c>
    </row>
    <row r="13" spans="2:17" ht="18.75" customHeight="1">
      <c r="B13" s="89">
        <v>3</v>
      </c>
      <c r="C13" s="89"/>
      <c r="D13" s="90" t="str">
        <f>Appendices_SC!C9</f>
        <v>Appendices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0">
        <v>8</v>
      </c>
    </row>
    <row r="14" spans="4:17" ht="11.25">
      <c r="D14" s="87" t="s">
        <v>156</v>
      </c>
      <c r="E14" s="87"/>
      <c r="F14" s="88" t="str">
        <f>Lookup_Tables_SSC!C9</f>
        <v>Lookup Tables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2">
        <v>9</v>
      </c>
    </row>
    <row r="15" spans="6:17" ht="10.5" outlineLevel="1">
      <c r="F15" s="85" t="s">
        <v>151</v>
      </c>
      <c r="G15" s="85"/>
      <c r="H15" s="86" t="str">
        <f>TS_LU!B1</f>
        <v>Time Series Lookup Tables</v>
      </c>
      <c r="I15" s="86"/>
      <c r="J15" s="86"/>
      <c r="K15" s="86"/>
      <c r="L15" s="86"/>
      <c r="M15" s="86"/>
      <c r="N15" s="86"/>
      <c r="O15" s="86"/>
      <c r="P15" s="86"/>
      <c r="Q15" s="81">
        <v>10</v>
      </c>
    </row>
    <row r="16" spans="4:17" ht="11.25">
      <c r="D16" s="87" t="s">
        <v>158</v>
      </c>
      <c r="E16" s="87"/>
      <c r="F16" s="88" t="str">
        <f>Checks_SSC!C9</f>
        <v>Checks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2">
        <v>13</v>
      </c>
    </row>
    <row r="17" spans="6:17" ht="10.5" outlineLevel="1">
      <c r="F17" s="85" t="s">
        <v>151</v>
      </c>
      <c r="G17" s="85"/>
      <c r="H17" s="86" t="str">
        <f>Checks_BO!B1</f>
        <v>Checks</v>
      </c>
      <c r="I17" s="86"/>
      <c r="J17" s="86"/>
      <c r="K17" s="86"/>
      <c r="L17" s="86"/>
      <c r="M17" s="86"/>
      <c r="N17" s="86"/>
      <c r="O17" s="86"/>
      <c r="P17" s="86"/>
      <c r="Q17" s="81">
        <v>14</v>
      </c>
    </row>
    <row r="18" spans="8:17" ht="10.5" outlineLevel="1">
      <c r="H18" s="61" t="s">
        <v>119</v>
      </c>
      <c r="I18" s="91" t="str">
        <f>TOC_Hdg_3</f>
        <v>Error Checks</v>
      </c>
      <c r="J18" s="91"/>
      <c r="K18" s="91"/>
      <c r="L18" s="91"/>
      <c r="M18" s="91"/>
      <c r="N18" s="91"/>
      <c r="O18" s="91"/>
      <c r="P18" s="91"/>
      <c r="Q18" s="61" t="s">
        <v>119</v>
      </c>
    </row>
    <row r="19" spans="8:17" ht="10.5" outlineLevel="1">
      <c r="H19" s="61" t="s">
        <v>119</v>
      </c>
      <c r="I19" s="91" t="str">
        <f>TOC_Hdg_4</f>
        <v>Sensitivity Checks</v>
      </c>
      <c r="J19" s="91"/>
      <c r="K19" s="91"/>
      <c r="L19" s="91"/>
      <c r="M19" s="91"/>
      <c r="N19" s="91"/>
      <c r="O19" s="91"/>
      <c r="P19" s="91"/>
      <c r="Q19" s="61" t="s">
        <v>119</v>
      </c>
    </row>
    <row r="20" spans="8:17" ht="10.5" outlineLevel="1">
      <c r="H20" s="61" t="s">
        <v>119</v>
      </c>
      <c r="I20" s="91" t="str">
        <f>TOC_Hdg_5</f>
        <v>Alert Checks</v>
      </c>
      <c r="J20" s="91"/>
      <c r="K20" s="91"/>
      <c r="L20" s="91"/>
      <c r="M20" s="91"/>
      <c r="N20" s="91"/>
      <c r="O20" s="91"/>
      <c r="P20" s="91"/>
      <c r="Q20" s="61" t="s">
        <v>119</v>
      </c>
    </row>
    <row r="22" spans="2:17" ht="16.5" customHeight="1">
      <c r="B22" s="16" t="s">
        <v>176</v>
      </c>
      <c r="Q22" s="83">
        <v>16</v>
      </c>
    </row>
  </sheetData>
  <sheetProtection/>
  <mergeCells count="24">
    <mergeCell ref="I20:P20"/>
    <mergeCell ref="B3:I3"/>
    <mergeCell ref="F17:G17"/>
    <mergeCell ref="H17:P17"/>
    <mergeCell ref="I18:P18"/>
    <mergeCell ref="I19:P19"/>
    <mergeCell ref="B8:C8"/>
    <mergeCell ref="D8:P8"/>
    <mergeCell ref="F9:G9"/>
    <mergeCell ref="H9:P9"/>
    <mergeCell ref="D16:E16"/>
    <mergeCell ref="F16:P16"/>
    <mergeCell ref="B11:C11"/>
    <mergeCell ref="D11:P11"/>
    <mergeCell ref="F12:G12"/>
    <mergeCell ref="H12:P12"/>
    <mergeCell ref="B13:C13"/>
    <mergeCell ref="D13:P13"/>
    <mergeCell ref="F15:G15"/>
    <mergeCell ref="H15:P15"/>
    <mergeCell ref="F10:G10"/>
    <mergeCell ref="H10:P10"/>
    <mergeCell ref="D14:E14"/>
    <mergeCell ref="F14:P14"/>
  </mergeCells>
  <hyperlinks>
    <hyperlink ref="B8" location="HL_Sheet_Main_3" tooltip="Go to Assumptions" display="HL_Sheet_Main_3"/>
    <hyperlink ref="D8" location="HL_Sheet_Main_3" tooltip="Go to Assumptions" display="HL_Sheet_Main_3"/>
    <hyperlink ref="Q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Q9" location="HL_Sheet_Main_4" tooltip="Go to Time Series Assumptions" display="HL_Sheet_Main_4"/>
    <hyperlink ref="F10" location="HL_Sheet_Main_5" tooltip="Go to Revenue Assumptions" display="HL_Sheet_Main_5"/>
    <hyperlink ref="H10" location="HL_Sheet_Main_5" tooltip="Go to Revenue Assumptions" display="HL_Sheet_Main_5"/>
    <hyperlink ref="Q10" location="HL_Sheet_Main_5" tooltip="Go to Revenue Assumptions" display="HL_Sheet_Main_5"/>
    <hyperlink ref="B11" location="HL_Sheet_Main_6" tooltip="Go to Outputs" display="HL_Sheet_Main_6"/>
    <hyperlink ref="D11" location="HL_Sheet_Main_6" tooltip="Go to Outputs" display="HL_Sheet_Main_6"/>
    <hyperlink ref="Q11" location="HL_Sheet_Main_6" tooltip="Go to Outputs" display="HL_Sheet_Main_6"/>
    <hyperlink ref="F12" location="HL_Sheet_Main_7" tooltip="Go to Revenue Outputs" display="HL_Sheet_Main_7"/>
    <hyperlink ref="H12" location="HL_Sheet_Main_7" tooltip="Go to Revenue Outputs" display="HL_Sheet_Main_7"/>
    <hyperlink ref="Q12" location="HL_Sheet_Main_7" tooltip="Go to Revenue Outputs" display="HL_Sheet_Main_7"/>
    <hyperlink ref="B13" location="HL_Sheet_Main_8" tooltip="Go to Appendices" display="HL_Sheet_Main_8"/>
    <hyperlink ref="D13" location="HL_Sheet_Main_8" tooltip="Go to Appendices" display="HL_Sheet_Main_8"/>
    <hyperlink ref="Q13" location="HL_Sheet_Main_8" tooltip="Go to Appendices" display="HL_Sheet_Main_8"/>
    <hyperlink ref="D14" location="HL_Sheet_Main_9" tooltip="Go to Lookup Tables" display="HL_Sheet_Main_9"/>
    <hyperlink ref="F14" location="HL_Sheet_Main_9" tooltip="Go to Lookup Tables" display="HL_Sheet_Main_9"/>
    <hyperlink ref="Q14" location="HL_Sheet_Main_9" tooltip="Go to Lookup Tables" display="HL_Sheet_Main_9"/>
    <hyperlink ref="F15" location="HL_Sheet_Main_10" tooltip="Go to Time Series Lookup Tables" display="HL_Sheet_Main_10"/>
    <hyperlink ref="H15" location="HL_Sheet_Main_10" tooltip="Go to Time Series Lookup Tables" display="HL_Sheet_Main_10"/>
    <hyperlink ref="Q15" location="HL_Sheet_Main_10" tooltip="Go to Time Series Lookup Tables" display="HL_Sheet_Main_10"/>
    <hyperlink ref="D16" location="HL_Sheet_Main_11" tooltip="Go to Checks" display="HL_Sheet_Main_11"/>
    <hyperlink ref="F16" location="HL_Sheet_Main_11" tooltip="Go to Checks" display="HL_Sheet_Main_11"/>
    <hyperlink ref="Q16" location="HL_Sheet_Main_11" tooltip="Go to Checks" display="HL_Sheet_Main_11"/>
    <hyperlink ref="F17" location="HL_Sheet_Main_12" tooltip="Go to Checks" display="HL_Sheet_Main_12"/>
    <hyperlink ref="H17" location="HL_Sheet_Main_12" tooltip="Go to Checks" display="HL_Sheet_Main_12"/>
    <hyperlink ref="Q17" location="HL_Sheet_Main_12" tooltip="Go to Checks" display="HL_Sheet_Main_12"/>
    <hyperlink ref="H18" location="HL_TOC_3" tooltip="Go to Error Checks" display="HL_TOC_3"/>
    <hyperlink ref="I18" location="HL_TOC_3" tooltip="Go to Error Checks" display="HL_TOC_3"/>
    <hyperlink ref="Q18" location="HL_TOC_3" tooltip="Go to Error Checks" display="HL_TOC_3"/>
    <hyperlink ref="H19" location="HL_TOC_4" tooltip="Go to Sensitivity Checks" display="HL_TOC_4"/>
    <hyperlink ref="I19" location="HL_TOC_4" tooltip="Go to Sensitivity Checks" display="HL_TOC_4"/>
    <hyperlink ref="Q19" location="HL_TOC_4" tooltip="Go to Sensitivity Checks" display="HL_TOC_4"/>
    <hyperlink ref="H20" location="HL_TOC_5" tooltip="Go to Alert Checks" display="HL_TOC_5"/>
    <hyperlink ref="I20" location="HL_TOC_5" tooltip="Go to Alert Checks" display="HL_TOC_5"/>
    <hyperlink ref="Q20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9" t="s">
        <v>150</v>
      </c>
    </row>
    <row r="11" ht="15">
      <c r="C11" s="4" t="str">
        <f>Model_Name</f>
        <v>SMA 15. Visual Basic Programming - Best Practice Model Example</v>
      </c>
    </row>
    <row r="12" spans="3:7" ht="10.5">
      <c r="C12" s="84" t="s">
        <v>2</v>
      </c>
      <c r="D12" s="84"/>
      <c r="E12" s="84"/>
      <c r="F12" s="84"/>
      <c r="G12" s="84"/>
    </row>
    <row r="13" spans="3:4" ht="12.75">
      <c r="C13" s="7" t="s">
        <v>11</v>
      </c>
      <c r="D13" s="8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0" customWidth="1"/>
    <col min="6" max="16384" width="11.83203125" style="10" customWidth="1"/>
  </cols>
  <sheetData>
    <row r="1" ht="18">
      <c r="B1" s="12" t="s">
        <v>14</v>
      </c>
    </row>
    <row r="2" ht="15">
      <c r="B2" s="11" t="str">
        <f>Model_Name</f>
        <v>SMA 15. Visual Basic Programming - Best Practice Model Example</v>
      </c>
    </row>
    <row r="3" spans="2:6" ht="10.5">
      <c r="B3" s="99" t="s">
        <v>2</v>
      </c>
      <c r="C3" s="99"/>
      <c r="D3" s="99"/>
      <c r="E3" s="99"/>
      <c r="F3" s="99"/>
    </row>
    <row r="4" spans="1:6" ht="12.75">
      <c r="A4" s="13" t="s">
        <v>5</v>
      </c>
      <c r="B4" s="14" t="s">
        <v>11</v>
      </c>
      <c r="C4" s="15" t="s">
        <v>12</v>
      </c>
      <c r="D4" s="72" t="s">
        <v>159</v>
      </c>
      <c r="E4" s="72" t="s">
        <v>160</v>
      </c>
      <c r="F4" s="62" t="s">
        <v>161</v>
      </c>
    </row>
    <row r="5" ht="10.5"/>
    <row r="6" ht="10.5"/>
    <row r="7" ht="12.75">
      <c r="B7" s="21" t="s">
        <v>14</v>
      </c>
    </row>
    <row r="8" ht="10.5"/>
    <row r="9" ht="11.25">
      <c r="C9" s="22" t="s">
        <v>86</v>
      </c>
    </row>
    <row r="10" ht="10.5"/>
    <row r="11" spans="4:11" ht="10.5">
      <c r="D11" s="23" t="s">
        <v>87</v>
      </c>
      <c r="J11" s="100" t="s">
        <v>125</v>
      </c>
      <c r="K11" s="100"/>
    </row>
    <row r="12" spans="4:11" ht="10.5">
      <c r="D12" s="23" t="s">
        <v>55</v>
      </c>
      <c r="J12" s="101" t="str">
        <f>Annual</f>
        <v>Annual</v>
      </c>
      <c r="K12" s="101"/>
    </row>
    <row r="13" spans="4:11" ht="15.75" customHeight="1">
      <c r="D13" s="23" t="s">
        <v>88</v>
      </c>
      <c r="J13" s="27">
        <v>31</v>
      </c>
      <c r="K13" s="27">
        <v>12</v>
      </c>
    </row>
    <row r="14" spans="4:11" ht="10.5">
      <c r="D14" s="23" t="s">
        <v>89</v>
      </c>
      <c r="J14" s="97">
        <v>40179</v>
      </c>
      <c r="K14" s="98"/>
    </row>
    <row r="15" spans="4:11" ht="10.5">
      <c r="D15" s="23" t="s">
        <v>90</v>
      </c>
      <c r="J15" s="102">
        <v>5</v>
      </c>
      <c r="K15" s="102"/>
    </row>
    <row r="16" spans="4:11" ht="10.5" customHeight="1" hidden="1" outlineLevel="2">
      <c r="D16" s="23" t="s">
        <v>91</v>
      </c>
      <c r="J16" s="101" t="str">
        <f>INDEX(LU_Period_Type_Names,MATCH(TS_Periodicity,LU_Periodicity,0))</f>
        <v>Year</v>
      </c>
      <c r="K16" s="101"/>
    </row>
    <row r="17" spans="4:11" ht="10.5" customHeight="1" hidden="1" outlineLevel="2">
      <c r="D17" s="23" t="s">
        <v>92</v>
      </c>
      <c r="J17" s="94" t="str">
        <f>CHOOSE(MATCH(TS_Periodicity,LU_Periodicity,0),Yr_Name,"H","Q","M")</f>
        <v>Year</v>
      </c>
      <c r="K17" s="94"/>
    </row>
    <row r="18" spans="4:11" ht="10.5" customHeight="1" hidden="1" outlineLevel="2">
      <c r="D18" s="23" t="s">
        <v>93</v>
      </c>
      <c r="J18" s="94" t="b">
        <f>OR(AND(DD_TS_Fin_YE_Day&gt;=28,DD_TS_Fin_YE_Mth=2),DD_TS_Fin_YE_Day&gt;=DAY(EOMONTH(DATE(YEAR(TS_Start_Date),DD_TS_Fin_YE_Mth,1),0)))</f>
        <v>1</v>
      </c>
      <c r="K18" s="94"/>
    </row>
    <row r="19" spans="4:11" ht="10.5" customHeight="1" hidden="1" outlineLevel="2">
      <c r="D19" s="23" t="s">
        <v>94</v>
      </c>
      <c r="J19" s="93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93"/>
    </row>
    <row r="20" spans="4:11" ht="10.5" customHeight="1" hidden="1" outlineLevel="2">
      <c r="D20" s="23" t="s">
        <v>95</v>
      </c>
      <c r="J20" s="93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93"/>
    </row>
    <row r="21" spans="4:11" ht="10.5" customHeight="1" hidden="1" outlineLevel="2">
      <c r="D21" s="23" t="s">
        <v>74</v>
      </c>
      <c r="J21" s="92">
        <f>INDEX(LU_Pers_In_Yr,MATCH(TS_Periodicity,LU_Periodicity,0))</f>
        <v>1</v>
      </c>
      <c r="K21" s="92"/>
    </row>
    <row r="22" spans="4:11" ht="10.5" customHeight="1" hidden="1" outlineLevel="2">
      <c r="D22" s="23" t="s">
        <v>96</v>
      </c>
      <c r="J22" s="92">
        <f>Mths_In_Yr/TS_Pers_In_Yr</f>
        <v>12</v>
      </c>
      <c r="K22" s="92"/>
    </row>
    <row r="23" spans="4:11" ht="10.5" customHeight="1" hidden="1" outlineLevel="2">
      <c r="D23" s="23" t="s">
        <v>97</v>
      </c>
      <c r="J23" s="92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92"/>
    </row>
    <row r="24" spans="4:11" ht="10.5" customHeight="1" hidden="1" outlineLevel="2">
      <c r="D24" s="23" t="s">
        <v>98</v>
      </c>
      <c r="J24" s="93">
        <f>IF(TS_Mth_End,EOMONTH(EDATE(TS_Per_1_FY_Start_Date,(TS_Per_1_Number-1)*TS_Mths_In_Per-1),0)+1,EDATE(TS_Per_1_FY_Start_Date,(TS_Per_1_Number-1)*TS_Mths_In_Per))</f>
        <v>40179</v>
      </c>
      <c r="K24" s="93"/>
    </row>
    <row r="25" spans="4:11" ht="10.5" customHeight="1" hidden="1" outlineLevel="2">
      <c r="D25" s="23" t="s">
        <v>99</v>
      </c>
      <c r="J25" s="93">
        <f>IF(TS_Mth_End,EOMONTH(EDATE(TS_Per_1_FY_Start_Date,TS_Per_1_Number*TS_Mths_In_Per-1),0),EDATE(TS_Per_1_FY_Start_Date,TS_Per_1_Number*TS_Mths_In_Per)-1)</f>
        <v>40543</v>
      </c>
      <c r="K25" s="93"/>
    </row>
    <row r="26" spans="4:11" ht="15.75" customHeight="1" collapsed="1">
      <c r="D26" s="23" t="s">
        <v>41</v>
      </c>
      <c r="J26" s="103">
        <v>2</v>
      </c>
      <c r="K26" s="104"/>
    </row>
    <row r="27" spans="4:11" ht="10.5" customHeight="1" hidden="1" outlineLevel="2">
      <c r="D27" s="23" t="s">
        <v>100</v>
      </c>
      <c r="J27" s="101" t="str">
        <f>INDEX(LU_Denom,DD_TS_Denom)</f>
        <v>$Millions</v>
      </c>
      <c r="K27" s="101"/>
    </row>
    <row r="28" ht="10.5" collapsed="1"/>
    <row r="29" ht="11.25">
      <c r="C29" s="22" t="s">
        <v>101</v>
      </c>
    </row>
    <row r="30" ht="10.5"/>
    <row r="31" spans="4:11" ht="17.25" customHeight="1">
      <c r="D31" s="23" t="s">
        <v>102</v>
      </c>
      <c r="J31" s="103" t="b">
        <v>1</v>
      </c>
      <c r="K31" s="104"/>
    </row>
    <row r="32" spans="4:11" ht="10.5">
      <c r="D32" s="23" t="s">
        <v>103</v>
      </c>
      <c r="J32" s="95">
        <v>3</v>
      </c>
      <c r="K32" s="96"/>
    </row>
    <row r="33" spans="4:11" ht="10.5">
      <c r="D33" s="23" t="s">
        <v>104</v>
      </c>
      <c r="J33" s="95">
        <v>0</v>
      </c>
      <c r="K33" s="96"/>
    </row>
    <row r="34" spans="4:11" ht="10.5" customHeight="1" hidden="1" outlineLevel="2">
      <c r="D34" s="23" t="s">
        <v>105</v>
      </c>
      <c r="J34" s="105" t="s">
        <v>126</v>
      </c>
      <c r="K34" s="106"/>
    </row>
    <row r="35" spans="4:11" ht="10.5" customHeight="1" hidden="1" outlineLevel="2">
      <c r="D35" s="23" t="s">
        <v>106</v>
      </c>
      <c r="J35" s="105" t="s">
        <v>127</v>
      </c>
      <c r="K35" s="106"/>
    </row>
    <row r="36" spans="4:11" ht="10.5" customHeight="1" hidden="1" outlineLevel="2">
      <c r="D36" s="23" t="s">
        <v>107</v>
      </c>
      <c r="J36" s="105" t="s">
        <v>128</v>
      </c>
      <c r="K36" s="106"/>
    </row>
    <row r="37" ht="10.5" collapsed="1"/>
    <row r="38" ht="11.25">
      <c r="C38" s="22" t="s">
        <v>108</v>
      </c>
    </row>
    <row r="39" ht="10.5"/>
    <row r="40" spans="4:11" ht="15.75" customHeight="1">
      <c r="D40" s="23" t="s">
        <v>51</v>
      </c>
      <c r="J40" s="103">
        <v>1</v>
      </c>
      <c r="K40" s="104"/>
    </row>
    <row r="41" spans="4:11" ht="10.5">
      <c r="D41" s="23" t="s">
        <v>109</v>
      </c>
      <c r="J41" s="95">
        <v>3</v>
      </c>
      <c r="K41" s="96"/>
    </row>
    <row r="42" spans="4:11" ht="10.5">
      <c r="D42" s="23" t="s">
        <v>110</v>
      </c>
      <c r="J42" s="97">
        <v>41275</v>
      </c>
      <c r="K42" s="98"/>
    </row>
    <row r="43" ht="10.5" hidden="1" outlineLevel="2"/>
    <row r="44" ht="10.5" hidden="1" outlineLevel="2">
      <c r="D44" s="24" t="s">
        <v>111</v>
      </c>
    </row>
    <row r="45" ht="10.5" hidden="1" outlineLevel="2"/>
    <row r="46" spans="5:11" ht="10.5" customHeight="1" hidden="1" outlineLevel="2">
      <c r="E46" s="23" t="s">
        <v>112</v>
      </c>
      <c r="J46" s="93">
        <f>TS_Proj_Start_Date-1</f>
        <v>41274</v>
      </c>
      <c r="K46" s="93"/>
    </row>
    <row r="47" spans="5:11" ht="10.5" customHeight="1" hidden="1" outlineLevel="2">
      <c r="E47" s="23" t="s">
        <v>113</v>
      </c>
      <c r="J47" s="107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07"/>
    </row>
    <row r="48" spans="5:11" ht="10.5" customHeight="1" hidden="1" outlineLevel="2">
      <c r="E48" s="23" t="s">
        <v>114</v>
      </c>
      <c r="J48" s="92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92"/>
    </row>
    <row r="49" spans="5:11" ht="10.5" customHeight="1" hidden="1" outlineLevel="2">
      <c r="E49" s="23" t="s">
        <v>115</v>
      </c>
      <c r="J49" s="101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01"/>
    </row>
    <row r="50" ht="10.5" hidden="1" outlineLevel="2"/>
    <row r="51" ht="10.5" hidden="1" outlineLevel="2">
      <c r="D51" s="24" t="s">
        <v>116</v>
      </c>
    </row>
    <row r="52" ht="10.5" hidden="1" outlineLevel="2"/>
    <row r="53" spans="5:11" ht="10.5" customHeight="1" hidden="1" outlineLevel="2">
      <c r="E53" s="23" t="s">
        <v>117</v>
      </c>
      <c r="J53" s="93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93"/>
    </row>
    <row r="54" spans="5:11" ht="10.5" customHeight="1" hidden="1" outlineLevel="2">
      <c r="E54" s="23" t="s">
        <v>94</v>
      </c>
      <c r="J54" s="93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93"/>
    </row>
    <row r="55" spans="5:11" ht="10.5" customHeight="1" hidden="1" outlineLevel="2">
      <c r="E55" s="23" t="s">
        <v>95</v>
      </c>
      <c r="J55" s="93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93"/>
    </row>
    <row r="56" spans="5:11" ht="10.5" customHeight="1" hidden="1" outlineLevel="2">
      <c r="E56" s="23" t="s">
        <v>97</v>
      </c>
      <c r="J56" s="92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92"/>
    </row>
    <row r="57" spans="5:11" ht="10.5" customHeight="1" hidden="1" outlineLevel="2">
      <c r="E57" s="23" t="s">
        <v>98</v>
      </c>
      <c r="J57" s="93">
        <f>IF(TS_Mth_End,EOMONTH(EDATE(TS_Proj_Per_1_FY_Start_Date,(TS_Proj_Per_1_Number-1)*TS_Mths_In_Per-1),0)+1,EDATE(TS_Proj_Per_1_FY_Start_Date,(TS_Proj_Per_1_Number-1)*TS_Mths_In_Per))</f>
        <v>41275</v>
      </c>
      <c r="K57" s="93"/>
    </row>
    <row r="58" spans="5:11" ht="10.5" customHeight="1" hidden="1" outlineLevel="2">
      <c r="E58" s="23" t="s">
        <v>99</v>
      </c>
      <c r="J58" s="93">
        <f>IF(TS_Mth_End,EOMONTH(EDATE(TS_Proj_Per_1_FY_Start_Date,TS_Proj_Per_1_Number*TS_Mths_In_Per-1),0),EDATE(TS_Proj_Per_1_FY_Start_Date,TS_Proj_Per_1_Number*TS_Mths_In_Per)-1)</f>
        <v>41639</v>
      </c>
      <c r="K58" s="93"/>
    </row>
    <row r="59" ht="10.5" collapsed="1"/>
    <row r="60" ht="10.5">
      <c r="C60" s="24" t="s">
        <v>118</v>
      </c>
    </row>
    <row r="61" spans="3:4" ht="10.5">
      <c r="C61" s="25" t="s">
        <v>119</v>
      </c>
      <c r="D61" s="23" t="s">
        <v>120</v>
      </c>
    </row>
    <row r="62" spans="3:4" ht="10.5">
      <c r="C62" s="25" t="s">
        <v>119</v>
      </c>
      <c r="D62" s="23" t="s">
        <v>121</v>
      </c>
    </row>
    <row r="63" spans="3:4" ht="10.5">
      <c r="C63" s="25" t="s">
        <v>119</v>
      </c>
      <c r="D63" s="23" t="s">
        <v>122</v>
      </c>
    </row>
    <row r="64" spans="3:4" ht="10.5">
      <c r="C64" s="25" t="s">
        <v>119</v>
      </c>
      <c r="D64" s="26" t="s">
        <v>123</v>
      </c>
    </row>
    <row r="65" spans="3:4" ht="10.5">
      <c r="C65" s="25" t="s">
        <v>119</v>
      </c>
      <c r="D65" s="26" t="s">
        <v>124</v>
      </c>
    </row>
  </sheetData>
  <sheetProtection/>
  <mergeCells count="36"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22:K22"/>
    <mergeCell ref="J23:K23"/>
    <mergeCell ref="J24:K24"/>
    <mergeCell ref="J18:K18"/>
    <mergeCell ref="J19:K19"/>
    <mergeCell ref="J20:K20"/>
    <mergeCell ref="J21:K21"/>
  </mergeCells>
  <conditionalFormatting sqref="J32">
    <cfRule type="expression" priority="1" dxfId="7" stopIfTrue="1">
      <formula>NOT(J$31)</formula>
    </cfRule>
  </conditionalFormatting>
  <conditionalFormatting sqref="J33">
    <cfRule type="expression" priority="2" dxfId="7" stopIfTrue="1">
      <formula>NOT(J$31)</formula>
    </cfRule>
  </conditionalFormatting>
  <conditionalFormatting sqref="J34">
    <cfRule type="expression" priority="3" dxfId="7" stopIfTrue="1">
      <formula>NOT(J$31)</formula>
    </cfRule>
  </conditionalFormatting>
  <conditionalFormatting sqref="J35">
    <cfRule type="expression" priority="4" dxfId="7" stopIfTrue="1">
      <formula>NOT(J$31)</formula>
    </cfRule>
  </conditionalFormatting>
  <conditionalFormatting sqref="J36">
    <cfRule type="expression" priority="5" dxfId="7" stopIfTrue="1">
      <formula>NOT(J$31)</formula>
    </cfRule>
  </conditionalFormatting>
  <conditionalFormatting sqref="J41">
    <cfRule type="expression" priority="6" dxfId="7" stopIfTrue="1">
      <formula>DD_TS_Data_Term_Basis&lt;&gt;1</formula>
    </cfRule>
  </conditionalFormatting>
  <conditionalFormatting sqref="J42">
    <cfRule type="expression" priority="7" dxfId="7" stopIfTrue="1">
      <formula>DD_TS_Data_Term_Basis&lt;&gt;2</formula>
    </cfRule>
    <cfRule type="cellIs" priority="8" dxfId="0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2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0" customWidth="1"/>
    <col min="6" max="16384" width="11.83203125" style="10" customWidth="1"/>
  </cols>
  <sheetData>
    <row r="1" ht="18">
      <c r="B1" s="12" t="s">
        <v>163</v>
      </c>
    </row>
    <row r="2" ht="15">
      <c r="B2" s="11" t="str">
        <f>Model_Name</f>
        <v>SMA 15. Visual Basic Programming - Best Practice Model Example</v>
      </c>
    </row>
    <row r="3" spans="2:6" ht="10.5">
      <c r="B3" s="99" t="s">
        <v>2</v>
      </c>
      <c r="C3" s="99"/>
      <c r="D3" s="99"/>
      <c r="E3" s="99"/>
      <c r="F3" s="99"/>
    </row>
    <row r="4" spans="1:6" ht="12.75">
      <c r="A4" s="13" t="s">
        <v>5</v>
      </c>
      <c r="B4" s="14" t="s">
        <v>11</v>
      </c>
      <c r="C4" s="15" t="s">
        <v>12</v>
      </c>
      <c r="D4" s="72" t="s">
        <v>159</v>
      </c>
      <c r="E4" s="72" t="s">
        <v>160</v>
      </c>
      <c r="F4" s="62" t="s">
        <v>161</v>
      </c>
    </row>
    <row r="5" ht="10.5"/>
    <row r="6" spans="2:14" ht="10.5">
      <c r="B6" s="38">
        <f>IF(TS_Pers_In_Yr=1,"",TS_Per_Type_Name&amp;" Ending")</f>
      </c>
      <c r="J6" s="39" t="str">
        <f>IF(TS_Pers_In_Yr=1,"",LEFT(INDEX(LU_Mth_Names,MONTH(J9)),3)&amp;"-"&amp;RIGHT(YEAR(J9),2))&amp;" "</f>
        <v> </v>
      </c>
      <c r="K6" s="39" t="str">
        <f>IF(TS_Pers_In_Yr=1,"",LEFT(INDEX(LU_Mth_Names,MONTH(K9)),3)&amp;"-"&amp;RIGHT(YEAR(K9),2))&amp;" "</f>
        <v> </v>
      </c>
      <c r="L6" s="39" t="str">
        <f>IF(TS_Pers_In_Yr=1,"",LEFT(INDEX(LU_Mth_Names,MONTH(L9)),3)&amp;"-"&amp;RIGHT(YEAR(L9),2))&amp;" "</f>
        <v> </v>
      </c>
      <c r="M6" s="39" t="str">
        <f>IF(TS_Pers_In_Yr=1,"",LEFT(INDEX(LU_Mth_Names,MONTH(M9)),3)&amp;"-"&amp;RIGHT(YEAR(M9),2))&amp;" "</f>
        <v> </v>
      </c>
      <c r="N6" s="39" t="str">
        <f>IF(TS_Pers_In_Yr=1,"",LEFT(INDEX(LU_Mth_Names,MONTH(N9)),3)&amp;"-"&amp;RIGHT(YEAR(N9),2))&amp;" "</f>
        <v> </v>
      </c>
    </row>
    <row r="7" spans="2:14" ht="10.5">
      <c r="B7" s="44" t="str">
        <f>IF(TS_Pers_In_Yr=1,Yr_Name&amp;" Ending "&amp;DAY(TS_Per_1_End_Date)&amp;" "&amp;INDEX(LU_Mth_Names,DD_TS_Fin_YE_Mth),TS_Per_Type_Name)</f>
        <v>Year Ending 31 December</v>
      </c>
      <c r="C7" s="45"/>
      <c r="D7" s="45"/>
      <c r="E7" s="45"/>
      <c r="F7" s="45"/>
      <c r="G7" s="45"/>
      <c r="H7" s="45"/>
      <c r="I7" s="45"/>
      <c r="J7" s="46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46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46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46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46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3" t="s">
        <v>144</v>
      </c>
      <c r="J8" s="40">
        <f>IF(J12=1,TS_Start_Date,I9+1)</f>
        <v>40179</v>
      </c>
      <c r="K8" s="40">
        <f>IF(K12=1,TS_Start_Date,J9+1)</f>
        <v>40544</v>
      </c>
      <c r="L8" s="40">
        <f>IF(L12=1,TS_Start_Date,K9+1)</f>
        <v>40909</v>
      </c>
      <c r="M8" s="40">
        <f>IF(M12=1,TS_Start_Date,L9+1)</f>
        <v>41275</v>
      </c>
      <c r="N8" s="40">
        <f>IF(N12=1,TS_Start_Date,M9+1)</f>
        <v>41640</v>
      </c>
    </row>
    <row r="9" spans="2:14" ht="10.5" hidden="1" outlineLevel="2">
      <c r="B9" s="23" t="s">
        <v>145</v>
      </c>
      <c r="J9" s="40">
        <f>IF(J12=1,TS_Per_1_End_Date,IF(TS_Mth_End,EOMONTH(EDATE(TS_Per_1_FY_Start_Date,(TS_Per_1_Number+J12-1)*TS_Mths_In_Per-1),0),EDATE(TS_Per_1_FY_Start_Date,(TS_Per_1_Number+J12-1)*TS_Mths_In_Per)-1))</f>
        <v>40543</v>
      </c>
      <c r="K9" s="40">
        <f>IF(K12=1,TS_Per_1_End_Date,IF(TS_Mth_End,EOMONTH(EDATE(TS_Per_1_FY_Start_Date,(TS_Per_1_Number+K12-1)*TS_Mths_In_Per-1),0),EDATE(TS_Per_1_FY_Start_Date,(TS_Per_1_Number+K12-1)*TS_Mths_In_Per)-1))</f>
        <v>40908</v>
      </c>
      <c r="L9" s="40">
        <f>IF(L12=1,TS_Per_1_End_Date,IF(TS_Mth_End,EOMONTH(EDATE(TS_Per_1_FY_Start_Date,(TS_Per_1_Number+L12-1)*TS_Mths_In_Per-1),0),EDATE(TS_Per_1_FY_Start_Date,(TS_Per_1_Number+L12-1)*TS_Mths_In_Per)-1))</f>
        <v>41274</v>
      </c>
      <c r="M9" s="40">
        <f>IF(M12=1,TS_Per_1_End_Date,IF(TS_Mth_End,EOMONTH(EDATE(TS_Per_1_FY_Start_Date,(TS_Per_1_Number+M12-1)*TS_Mths_In_Per-1),0),EDATE(TS_Per_1_FY_Start_Date,(TS_Per_1_Number+M12-1)*TS_Mths_In_Per)-1))</f>
        <v>41639</v>
      </c>
      <c r="N9" s="40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3" t="s">
        <v>146</v>
      </c>
      <c r="J10" s="41">
        <f>YEAR(TS_Per_1_FY_End_Date)+INT((TS_Per_1_Number+J12-2)/TS_Pers_In_Yr)</f>
        <v>2010</v>
      </c>
      <c r="K10" s="41">
        <f>YEAR(TS_Per_1_FY_End_Date)+INT((TS_Per_1_Number+K12-2)/TS_Pers_In_Yr)</f>
        <v>2011</v>
      </c>
      <c r="L10" s="41">
        <f>YEAR(TS_Per_1_FY_End_Date)+INT((TS_Per_1_Number+L12-2)/TS_Pers_In_Yr)</f>
        <v>2012</v>
      </c>
      <c r="M10" s="41">
        <f>YEAR(TS_Per_1_FY_End_Date)+INT((TS_Per_1_Number+M12-2)/TS_Pers_In_Yr)</f>
        <v>2013</v>
      </c>
      <c r="N10" s="41">
        <f>YEAR(TS_Per_1_FY_End_Date)+INT((TS_Per_1_Number+N12-2)/TS_Pers_In_Yr)</f>
        <v>2014</v>
      </c>
    </row>
    <row r="11" spans="2:14" ht="10.5" hidden="1" outlineLevel="2">
      <c r="B11" s="23" t="s">
        <v>147</v>
      </c>
      <c r="J11" s="42" t="str">
        <f>IF(TS_Pers_In_Yr=1,Yr_Name,TS_Per_Type_Prefix&amp;IF(MOD(TS_Per_1_Number+J12-1,TS_Pers_In_Yr)=0,TS_Pers_In_Yr,MOD(TS_Per_1_Number+J12-1,TS_Pers_In_Yr)))&amp;" "</f>
        <v>Year </v>
      </c>
      <c r="K11" s="42" t="str">
        <f>IF(TS_Pers_In_Yr=1,Yr_Name,TS_Per_Type_Prefix&amp;IF(MOD(TS_Per_1_Number+K12-1,TS_Pers_In_Yr)=0,TS_Pers_In_Yr,MOD(TS_Per_1_Number+K12-1,TS_Pers_In_Yr)))&amp;" "</f>
        <v>Year </v>
      </c>
      <c r="L11" s="42" t="str">
        <f>IF(TS_Pers_In_Yr=1,Yr_Name,TS_Per_Type_Prefix&amp;IF(MOD(TS_Per_1_Number+L12-1,TS_Pers_In_Yr)=0,TS_Pers_In_Yr,MOD(TS_Per_1_Number+L12-1,TS_Pers_In_Yr)))&amp;" "</f>
        <v>Year </v>
      </c>
      <c r="M11" s="42" t="str">
        <f>IF(TS_Pers_In_Yr=1,Yr_Name,TS_Per_Type_Prefix&amp;IF(MOD(TS_Per_1_Number+M12-1,TS_Pers_In_Yr)=0,TS_Pers_In_Yr,MOD(TS_Per_1_Number+M12-1,TS_Pers_In_Yr)))&amp;" "</f>
        <v>Year </v>
      </c>
      <c r="N11" s="42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3" t="s">
        <v>148</v>
      </c>
      <c r="J12" s="43">
        <f>COLUMN(J12)-COLUMN($J12)+1</f>
        <v>1</v>
      </c>
      <c r="K12" s="43">
        <f>COLUMN(K12)-COLUMN($J12)+1</f>
        <v>2</v>
      </c>
      <c r="L12" s="43">
        <f>COLUMN(L12)-COLUMN($J12)+1</f>
        <v>3</v>
      </c>
      <c r="M12" s="43">
        <f>COLUMN(M12)-COLUMN($J12)+1</f>
        <v>4</v>
      </c>
      <c r="N12" s="43">
        <f>COLUMN(N12)-COLUMN($J12)+1</f>
        <v>5</v>
      </c>
    </row>
    <row r="13" spans="2:14" ht="10.5" hidden="1" outlineLevel="2">
      <c r="B13" s="47" t="s">
        <v>149</v>
      </c>
      <c r="C13" s="45"/>
      <c r="D13" s="45"/>
      <c r="E13" s="45"/>
      <c r="F13" s="45"/>
      <c r="G13" s="45"/>
      <c r="H13" s="45"/>
      <c r="I13" s="45"/>
      <c r="J13" s="48" t="str">
        <f>J10&amp;"-"&amp;J11</f>
        <v>2010-Year </v>
      </c>
      <c r="K13" s="48" t="str">
        <f>K10&amp;"-"&amp;K11</f>
        <v>2011-Year </v>
      </c>
      <c r="L13" s="48" t="str">
        <f>L10&amp;"-"&amp;L11</f>
        <v>2012-Year </v>
      </c>
      <c r="M13" s="48" t="str">
        <f>M10&amp;"-"&amp;M11</f>
        <v>2013-Year </v>
      </c>
      <c r="N13" s="48" t="str">
        <f>N10&amp;"-"&amp;N11</f>
        <v>2014-Year </v>
      </c>
    </row>
    <row r="14" ht="10.5" collapsed="1"/>
    <row r="15" ht="10.5"/>
    <row r="16" ht="12.75">
      <c r="B16" s="68" t="str">
        <f>B1&amp;" ("&amp;INDEX(LU_Denom,DD_TS_Denom)&amp;")"</f>
        <v>Revenue Assumptions ($Millions)</v>
      </c>
    </row>
    <row r="17" ht="10.5"/>
    <row r="18" ht="10.5">
      <c r="C18" s="64" t="s">
        <v>164</v>
      </c>
    </row>
    <row r="19" spans="3:14" ht="10.5">
      <c r="C19" s="108" t="s">
        <v>167</v>
      </c>
      <c r="D19" s="108"/>
      <c r="E19" s="108"/>
      <c r="F19" s="108"/>
      <c r="G19" s="108"/>
      <c r="J19" s="65">
        <v>100</v>
      </c>
      <c r="K19" s="65">
        <v>101</v>
      </c>
      <c r="L19" s="65">
        <v>102</v>
      </c>
      <c r="M19" s="65">
        <v>103</v>
      </c>
      <c r="N19" s="65">
        <v>104</v>
      </c>
    </row>
    <row r="20" spans="3:14" ht="10.5">
      <c r="C20" s="108" t="s">
        <v>168</v>
      </c>
      <c r="D20" s="108"/>
      <c r="E20" s="108"/>
      <c r="F20" s="108"/>
      <c r="G20" s="108"/>
      <c r="J20" s="65">
        <v>101</v>
      </c>
      <c r="K20" s="65">
        <v>102</v>
      </c>
      <c r="L20" s="65">
        <v>103</v>
      </c>
      <c r="M20" s="65">
        <v>104</v>
      </c>
      <c r="N20" s="65">
        <v>105</v>
      </c>
    </row>
    <row r="21" spans="3:14" ht="10.5">
      <c r="C21" s="108" t="s">
        <v>169</v>
      </c>
      <c r="D21" s="108"/>
      <c r="E21" s="108"/>
      <c r="F21" s="108"/>
      <c r="G21" s="108"/>
      <c r="J21" s="65">
        <v>102</v>
      </c>
      <c r="K21" s="65">
        <v>103</v>
      </c>
      <c r="L21" s="65">
        <v>104</v>
      </c>
      <c r="M21" s="65">
        <v>105</v>
      </c>
      <c r="N21" s="65">
        <v>106</v>
      </c>
    </row>
    <row r="22" spans="3:14" ht="10.5">
      <c r="C22" s="108" t="s">
        <v>170</v>
      </c>
      <c r="D22" s="108"/>
      <c r="E22" s="108"/>
      <c r="F22" s="108"/>
      <c r="G22" s="108"/>
      <c r="J22" s="65">
        <v>103</v>
      </c>
      <c r="K22" s="65">
        <v>104</v>
      </c>
      <c r="L22" s="65">
        <v>105</v>
      </c>
      <c r="M22" s="65">
        <v>106</v>
      </c>
      <c r="N22" s="65">
        <v>107</v>
      </c>
    </row>
    <row r="23" spans="3:14" ht="10.5">
      <c r="C23" s="108" t="s">
        <v>171</v>
      </c>
      <c r="D23" s="108"/>
      <c r="E23" s="108"/>
      <c r="F23" s="108"/>
      <c r="G23" s="108"/>
      <c r="J23" s="65">
        <v>104</v>
      </c>
      <c r="K23" s="65">
        <v>105</v>
      </c>
      <c r="L23" s="65">
        <v>106</v>
      </c>
      <c r="M23" s="65">
        <v>107</v>
      </c>
      <c r="N23" s="65">
        <v>108</v>
      </c>
    </row>
    <row r="24" spans="3:14" ht="10.5">
      <c r="C24" s="108" t="s">
        <v>172</v>
      </c>
      <c r="D24" s="108"/>
      <c r="E24" s="108"/>
      <c r="F24" s="108"/>
      <c r="G24" s="108"/>
      <c r="J24" s="65">
        <v>105</v>
      </c>
      <c r="K24" s="65">
        <v>106</v>
      </c>
      <c r="L24" s="65">
        <v>107</v>
      </c>
      <c r="M24" s="65">
        <v>108</v>
      </c>
      <c r="N24" s="65">
        <v>109</v>
      </c>
    </row>
    <row r="25" spans="3:14" ht="10.5">
      <c r="C25" s="64" t="s">
        <v>165</v>
      </c>
      <c r="J25" s="66">
        <f>SUM(J19:J24)</f>
        <v>615</v>
      </c>
      <c r="K25" s="66">
        <f>SUM(K19:K24)</f>
        <v>621</v>
      </c>
      <c r="L25" s="66">
        <f>SUM(L19:L24)</f>
        <v>627</v>
      </c>
      <c r="M25" s="66">
        <f>SUM(M19:M24)</f>
        <v>633</v>
      </c>
      <c r="N25" s="66">
        <f>SUM(N19:N24)</f>
        <v>639</v>
      </c>
    </row>
    <row r="27" ht="10.5"/>
    <row r="32" ht="10.5"/>
    <row r="33" ht="10.5"/>
    <row r="34" ht="10.5"/>
  </sheetData>
  <sheetProtection/>
  <mergeCells count="7">
    <mergeCell ref="C22:G22"/>
    <mergeCell ref="C23:G23"/>
    <mergeCell ref="C24:G24"/>
    <mergeCell ref="B3:F3"/>
    <mergeCell ref="C19:G19"/>
    <mergeCell ref="C20:G20"/>
    <mergeCell ref="C21:G21"/>
  </mergeCells>
  <dataValidations count="1">
    <dataValidation type="custom" showErrorMessage="1" errorTitle="Invalid Assumption" error="Assumption must be a number." sqref="J19:N24">
      <formula1>NOT(ISERROR(J19/1))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4" tooltip="Go to Previous Sheet" display="HL_Sheet_Main_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9" t="s">
        <v>153</v>
      </c>
    </row>
    <row r="11" ht="15">
      <c r="C11" s="4" t="str">
        <f>Model_Name</f>
        <v>SMA 15. Visual Basic Programming - Best Practice Model Example</v>
      </c>
    </row>
    <row r="12" spans="3:7" ht="10.5">
      <c r="C12" s="84" t="s">
        <v>2</v>
      </c>
      <c r="D12" s="84"/>
      <c r="E12" s="84"/>
      <c r="F12" s="84"/>
      <c r="G12" s="84"/>
    </row>
    <row r="13" spans="3:4" ht="12.75">
      <c r="C13" s="7" t="s">
        <v>11</v>
      </c>
      <c r="D13" s="8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2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166</v>
      </c>
    </row>
    <row r="2" ht="15">
      <c r="B2" s="4" t="str">
        <f>Model_Name</f>
        <v>SMA 15. Visual Basic Programming - Best Practice Model Example</v>
      </c>
    </row>
    <row r="3" spans="2:6" ht="10.5">
      <c r="B3" s="84" t="s">
        <v>2</v>
      </c>
      <c r="C3" s="84"/>
      <c r="D3" s="84"/>
      <c r="E3" s="84"/>
      <c r="F3" s="84"/>
    </row>
    <row r="4" spans="1:6" ht="12.75">
      <c r="A4" s="5" t="s">
        <v>5</v>
      </c>
      <c r="B4" s="7" t="s">
        <v>11</v>
      </c>
      <c r="C4" s="8" t="s">
        <v>12</v>
      </c>
      <c r="D4" s="73" t="s">
        <v>159</v>
      </c>
      <c r="E4" s="73" t="s">
        <v>160</v>
      </c>
      <c r="F4" s="63" t="s">
        <v>161</v>
      </c>
    </row>
    <row r="6" spans="2:14" ht="10.5">
      <c r="B6" s="49">
        <f>IF(TS_Pers_In_Yr=1,"",TS_Per_Type_Name&amp;" Ending")</f>
      </c>
      <c r="J6" s="50" t="str">
        <f>IF(TS_Pers_In_Yr=1,"",LEFT(INDEX(LU_Mth_Names,MONTH(J9)),3)&amp;"-"&amp;RIGHT(YEAR(J9),2))&amp;" "</f>
        <v> </v>
      </c>
      <c r="K6" s="50" t="str">
        <f>IF(TS_Pers_In_Yr=1,"",LEFT(INDEX(LU_Mth_Names,MONTH(K9)),3)&amp;"-"&amp;RIGHT(YEAR(K9),2))&amp;" "</f>
        <v> </v>
      </c>
      <c r="L6" s="50" t="str">
        <f>IF(TS_Pers_In_Yr=1,"",LEFT(INDEX(LU_Mth_Names,MONTH(L9)),3)&amp;"-"&amp;RIGHT(YEAR(L9),2))&amp;" "</f>
        <v> </v>
      </c>
      <c r="M6" s="50" t="str">
        <f>IF(TS_Pers_In_Yr=1,"",LEFT(INDEX(LU_Mth_Names,MONTH(M9)),3)&amp;"-"&amp;RIGHT(YEAR(M9),2))&amp;" "</f>
        <v> </v>
      </c>
      <c r="N6" s="50" t="str">
        <f>IF(TS_Pers_In_Yr=1,"",LEFT(INDEX(LU_Mth_Names,MONTH(N9)),3)&amp;"-"&amp;RIGHT(YEAR(N9),2))&amp;" "</f>
        <v> </v>
      </c>
    </row>
    <row r="7" spans="2:14" ht="10.5">
      <c r="B7" s="55" t="str">
        <f>IF(TS_Pers_In_Yr=1,Yr_Name&amp;" Ending "&amp;DAY(TS_Per_1_End_Date)&amp;" "&amp;INDEX(LU_Mth_Names,DD_TS_Fin_YE_Mth),TS_Per_Type_Name)</f>
        <v>Year Ending 31 December</v>
      </c>
      <c r="C7" s="30"/>
      <c r="D7" s="30"/>
      <c r="E7" s="30"/>
      <c r="F7" s="30"/>
      <c r="G7" s="30"/>
      <c r="H7" s="30"/>
      <c r="I7" s="30"/>
      <c r="J7" s="56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6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6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6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6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1">
        <f>IF(J12=1,TS_Start_Date,I9+1)</f>
        <v>40179</v>
      </c>
      <c r="K8" s="51">
        <f>IF(K12=1,TS_Start_Date,J9+1)</f>
        <v>40544</v>
      </c>
      <c r="L8" s="51">
        <f>IF(L12=1,TS_Start_Date,K9+1)</f>
        <v>40909</v>
      </c>
      <c r="M8" s="51">
        <f>IF(M12=1,TS_Start_Date,L9+1)</f>
        <v>41275</v>
      </c>
      <c r="N8" s="51">
        <f>IF(N12=1,TS_Start_Date,M9+1)</f>
        <v>41640</v>
      </c>
    </row>
    <row r="9" spans="2:14" ht="10.5" hidden="1" outlineLevel="2">
      <c r="B9" s="3" t="s">
        <v>145</v>
      </c>
      <c r="J9" s="51">
        <f>IF(J12=1,TS_Per_1_End_Date,IF(TS_Mth_End,EOMONTH(EDATE(TS_Per_1_FY_Start_Date,(TS_Per_1_Number+J12-1)*TS_Mths_In_Per-1),0),EDATE(TS_Per_1_FY_Start_Date,(TS_Per_1_Number+J12-1)*TS_Mths_In_Per)-1))</f>
        <v>40543</v>
      </c>
      <c r="K9" s="51">
        <f>IF(K12=1,TS_Per_1_End_Date,IF(TS_Mth_End,EOMONTH(EDATE(TS_Per_1_FY_Start_Date,(TS_Per_1_Number+K12-1)*TS_Mths_In_Per-1),0),EDATE(TS_Per_1_FY_Start_Date,(TS_Per_1_Number+K12-1)*TS_Mths_In_Per)-1))</f>
        <v>40908</v>
      </c>
      <c r="L9" s="51">
        <f>IF(L12=1,TS_Per_1_End_Date,IF(TS_Mth_End,EOMONTH(EDATE(TS_Per_1_FY_Start_Date,(TS_Per_1_Number+L12-1)*TS_Mths_In_Per-1),0),EDATE(TS_Per_1_FY_Start_Date,(TS_Per_1_Number+L12-1)*TS_Mths_In_Per)-1))</f>
        <v>41274</v>
      </c>
      <c r="M9" s="51">
        <f>IF(M12=1,TS_Per_1_End_Date,IF(TS_Mth_End,EOMONTH(EDATE(TS_Per_1_FY_Start_Date,(TS_Per_1_Number+M12-1)*TS_Mths_In_Per-1),0),EDATE(TS_Per_1_FY_Start_Date,(TS_Per_1_Number+M12-1)*TS_Mths_In_Per)-1))</f>
        <v>41639</v>
      </c>
      <c r="N9" s="51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2">
        <f>YEAR(TS_Per_1_FY_End_Date)+INT((TS_Per_1_Number+J12-2)/TS_Pers_In_Yr)</f>
        <v>2010</v>
      </c>
      <c r="K10" s="52">
        <f>YEAR(TS_Per_1_FY_End_Date)+INT((TS_Per_1_Number+K12-2)/TS_Pers_In_Yr)</f>
        <v>2011</v>
      </c>
      <c r="L10" s="52">
        <f>YEAR(TS_Per_1_FY_End_Date)+INT((TS_Per_1_Number+L12-2)/TS_Pers_In_Yr)</f>
        <v>2012</v>
      </c>
      <c r="M10" s="52">
        <f>YEAR(TS_Per_1_FY_End_Date)+INT((TS_Per_1_Number+M12-2)/TS_Pers_In_Yr)</f>
        <v>2013</v>
      </c>
      <c r="N10" s="52">
        <f>YEAR(TS_Per_1_FY_End_Date)+INT((TS_Per_1_Number+N12-2)/TS_Pers_In_Yr)</f>
        <v>2014</v>
      </c>
    </row>
    <row r="11" spans="2:14" ht="10.5" hidden="1" outlineLevel="2">
      <c r="B11" s="3" t="s">
        <v>147</v>
      </c>
      <c r="J11" s="53" t="str">
        <f>IF(TS_Pers_In_Yr=1,Yr_Name,TS_Per_Type_Prefix&amp;IF(MOD(TS_Per_1_Number+J12-1,TS_Pers_In_Yr)=0,TS_Pers_In_Yr,MOD(TS_Per_1_Number+J12-1,TS_Pers_In_Yr)))&amp;" "</f>
        <v>Year </v>
      </c>
      <c r="K11" s="53" t="str">
        <f>IF(TS_Pers_In_Yr=1,Yr_Name,TS_Per_Type_Prefix&amp;IF(MOD(TS_Per_1_Number+K12-1,TS_Pers_In_Yr)=0,TS_Pers_In_Yr,MOD(TS_Per_1_Number+K12-1,TS_Pers_In_Yr)))&amp;" "</f>
        <v>Year </v>
      </c>
      <c r="L11" s="53" t="str">
        <f>IF(TS_Pers_In_Yr=1,Yr_Name,TS_Per_Type_Prefix&amp;IF(MOD(TS_Per_1_Number+L12-1,TS_Pers_In_Yr)=0,TS_Pers_In_Yr,MOD(TS_Per_1_Number+L12-1,TS_Pers_In_Yr)))&amp;" "</f>
        <v>Year </v>
      </c>
      <c r="M11" s="53" t="str">
        <f>IF(TS_Pers_In_Yr=1,Yr_Name,TS_Per_Type_Prefix&amp;IF(MOD(TS_Per_1_Number+M12-1,TS_Pers_In_Yr)=0,TS_Pers_In_Yr,MOD(TS_Per_1_Number+M12-1,TS_Pers_In_Yr)))&amp;" "</f>
        <v>Year </v>
      </c>
      <c r="N11" s="53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4">
        <f>COLUMN(J12)-COLUMN($J12)+1</f>
        <v>1</v>
      </c>
      <c r="K12" s="54">
        <f>COLUMN(K12)-COLUMN($J12)+1</f>
        <v>2</v>
      </c>
      <c r="L12" s="54">
        <f>COLUMN(L12)-COLUMN($J12)+1</f>
        <v>3</v>
      </c>
      <c r="M12" s="54">
        <f>COLUMN(M12)-COLUMN($J12)+1</f>
        <v>4</v>
      </c>
      <c r="N12" s="54">
        <f>COLUMN(N12)-COLUMN($J12)+1</f>
        <v>5</v>
      </c>
    </row>
    <row r="13" spans="2:14" ht="10.5" hidden="1" outlineLevel="2">
      <c r="B13" s="57" t="s">
        <v>149</v>
      </c>
      <c r="C13" s="30"/>
      <c r="D13" s="30"/>
      <c r="E13" s="30"/>
      <c r="F13" s="30"/>
      <c r="G13" s="30"/>
      <c r="H13" s="30"/>
      <c r="I13" s="30"/>
      <c r="J13" s="58" t="str">
        <f>J10&amp;"-"&amp;J11</f>
        <v>2010-Year </v>
      </c>
      <c r="K13" s="58" t="str">
        <f>K10&amp;"-"&amp;K11</f>
        <v>2011-Year </v>
      </c>
      <c r="L13" s="58" t="str">
        <f>L10&amp;"-"&amp;L11</f>
        <v>2012-Year </v>
      </c>
      <c r="M13" s="58" t="str">
        <f>M10&amp;"-"&amp;M11</f>
        <v>2013-Year </v>
      </c>
      <c r="N13" s="58" t="str">
        <f>N10&amp;"-"&amp;N11</f>
        <v>2014-Year </v>
      </c>
    </row>
    <row r="14" ht="10.5" collapsed="1"/>
    <row r="16" ht="12.75">
      <c r="B16" s="67" t="str">
        <f>B1&amp;" ("&amp;INDEX(LU_Denom,DD_TS_Denom)&amp;")"</f>
        <v>Revenue Outputs ($Millions)</v>
      </c>
    </row>
    <row r="18" ht="10.5">
      <c r="C18" s="69" t="str">
        <f>Rev_TA!C18</f>
        <v>Category</v>
      </c>
    </row>
    <row r="19" spans="3:14" ht="10.5">
      <c r="C19" t="str">
        <f>Revenue_Category_1_Name</f>
        <v>Apples</v>
      </c>
      <c r="J19" s="70">
        <f>Rev_TA!J19</f>
        <v>100</v>
      </c>
      <c r="K19" s="70">
        <f>Rev_TA!K19</f>
        <v>101</v>
      </c>
      <c r="L19" s="70">
        <f>Rev_TA!L19</f>
        <v>102</v>
      </c>
      <c r="M19" s="70">
        <f>Rev_TA!M19</f>
        <v>103</v>
      </c>
      <c r="N19" s="70">
        <f>Rev_TA!N19</f>
        <v>104</v>
      </c>
    </row>
    <row r="20" spans="3:14" ht="10.5">
      <c r="C20" t="str">
        <f>Revenue_Category_2_Name</f>
        <v>Oranges</v>
      </c>
      <c r="J20" s="70">
        <f>Rev_TA!J20</f>
        <v>101</v>
      </c>
      <c r="K20" s="70">
        <f>Rev_TA!K20</f>
        <v>102</v>
      </c>
      <c r="L20" s="70">
        <f>Rev_TA!L20</f>
        <v>103</v>
      </c>
      <c r="M20" s="70">
        <f>Rev_TA!M20</f>
        <v>104</v>
      </c>
      <c r="N20" s="70">
        <f>Rev_TA!N20</f>
        <v>105</v>
      </c>
    </row>
    <row r="21" spans="3:14" ht="10.5">
      <c r="C21" t="str">
        <f>Revenue_Category_3_Name</f>
        <v>Bananas</v>
      </c>
      <c r="J21" s="70">
        <f>Rev_TA!J21</f>
        <v>102</v>
      </c>
      <c r="K21" s="70">
        <f>Rev_TA!K21</f>
        <v>103</v>
      </c>
      <c r="L21" s="70">
        <f>Rev_TA!L21</f>
        <v>104</v>
      </c>
      <c r="M21" s="70">
        <f>Rev_TA!M21</f>
        <v>105</v>
      </c>
      <c r="N21" s="70">
        <f>Rev_TA!N21</f>
        <v>106</v>
      </c>
    </row>
    <row r="22" spans="3:14" ht="10.5">
      <c r="C22" t="str">
        <f>Revenue_Category_4_Name</f>
        <v>Peaches</v>
      </c>
      <c r="J22" s="70">
        <f>Rev_TA!J22</f>
        <v>103</v>
      </c>
      <c r="K22" s="70">
        <f>Rev_TA!K22</f>
        <v>104</v>
      </c>
      <c r="L22" s="70">
        <f>Rev_TA!L22</f>
        <v>105</v>
      </c>
      <c r="M22" s="70">
        <f>Rev_TA!M22</f>
        <v>106</v>
      </c>
      <c r="N22" s="70">
        <f>Rev_TA!N22</f>
        <v>107</v>
      </c>
    </row>
    <row r="23" spans="3:14" ht="10.5">
      <c r="C23" t="str">
        <f>Revenue_Category_5_Name</f>
        <v>Pears</v>
      </c>
      <c r="J23" s="70">
        <f>Rev_TA!J23</f>
        <v>104</v>
      </c>
      <c r="K23" s="70">
        <f>Rev_TA!K23</f>
        <v>105</v>
      </c>
      <c r="L23" s="70">
        <f>Rev_TA!L23</f>
        <v>106</v>
      </c>
      <c r="M23" s="70">
        <f>Rev_TA!M23</f>
        <v>107</v>
      </c>
      <c r="N23" s="70">
        <f>Rev_TA!N23</f>
        <v>108</v>
      </c>
    </row>
    <row r="24" spans="3:14" ht="10.5">
      <c r="C24" t="str">
        <f>Revenue_Category_6_Name</f>
        <v>Plums</v>
      </c>
      <c r="J24" s="70">
        <f>Rev_TA!J24</f>
        <v>105</v>
      </c>
      <c r="K24" s="70">
        <f>Rev_TA!K24</f>
        <v>106</v>
      </c>
      <c r="L24" s="70">
        <f>Rev_TA!L24</f>
        <v>107</v>
      </c>
      <c r="M24" s="70">
        <f>Rev_TA!M24</f>
        <v>108</v>
      </c>
      <c r="N24" s="70">
        <f>Rev_TA!N24</f>
        <v>109</v>
      </c>
    </row>
    <row r="25" spans="3:14" ht="10.5">
      <c r="C25" s="69" t="str">
        <f>Rev_TA!C25</f>
        <v>Total</v>
      </c>
      <c r="J25" s="71">
        <f>SUM(J19:J24)</f>
        <v>615</v>
      </c>
      <c r="K25" s="71">
        <f>SUM(K19:K24)</f>
        <v>621</v>
      </c>
      <c r="L25" s="71">
        <f>SUM(L19:L24)</f>
        <v>627</v>
      </c>
      <c r="M25" s="71">
        <f>SUM(M19:M24)</f>
        <v>633</v>
      </c>
      <c r="N25" s="71">
        <f>SUM(N19:N24)</f>
        <v>639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8" tooltip="Go to Next Sheet" display="HL_Sheet_Main_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9" t="s">
        <v>154</v>
      </c>
    </row>
    <row r="11" ht="15">
      <c r="C11" s="4" t="str">
        <f>Model_Name</f>
        <v>SMA 15. Visual Basic Programming - Best Practice Model Example</v>
      </c>
    </row>
    <row r="12" spans="3:7" ht="10.5">
      <c r="C12" s="84" t="s">
        <v>2</v>
      </c>
      <c r="D12" s="84"/>
      <c r="E12" s="84"/>
      <c r="F12" s="84"/>
      <c r="G12" s="84"/>
    </row>
    <row r="13" spans="3:4" ht="12.75">
      <c r="C13" s="7" t="s">
        <v>11</v>
      </c>
      <c r="D13" s="8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7" tooltip="Go to Previous Sheet" display="HL_Sheet_Main_7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9" t="s">
        <v>155</v>
      </c>
    </row>
    <row r="11" ht="15">
      <c r="C11" s="4" t="str">
        <f>Model_Name</f>
        <v>SMA 15. Visual Basic Programming - Best Practice Model Example</v>
      </c>
    </row>
    <row r="12" spans="3:7" ht="10.5">
      <c r="C12" s="84" t="s">
        <v>2</v>
      </c>
      <c r="D12" s="84"/>
      <c r="E12" s="84"/>
      <c r="F12" s="84"/>
      <c r="G12" s="84"/>
    </row>
    <row r="13" spans="3:4" ht="12.75">
      <c r="C13" s="7" t="s">
        <v>11</v>
      </c>
      <c r="D13" s="8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dcterms:created xsi:type="dcterms:W3CDTF">2010-08-31T01:05:24Z</dcterms:created>
  <dcterms:modified xsi:type="dcterms:W3CDTF">2010-11-30T01:13:30Z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